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545" windowWidth="12000" windowHeight="6420" tabRatio="915"/>
  </bookViews>
  <sheets>
    <sheet name="Осн. фін. пок." sheetId="14" r:id="rId1"/>
    <sheet name="I. Фін результат" sheetId="2" r:id="rId2"/>
    <sheet name="ІІ. Розр. з бюджетом" sheetId="19" r:id="rId3"/>
    <sheet name="ІІІ. Рух грош. коштів" sheetId="18" r:id="rId4"/>
    <sheet name="IV. Кап. інвестиції" sheetId="3" r:id="rId5"/>
    <sheet name=" V. Коефіцієнти" sheetId="11" r:id="rId6"/>
    <sheet name="6.1. Інша інфо_1" sheetId="10" r:id="rId7"/>
    <sheet name="6.2. Інша інфо_2" sheetId="9" r:id="rId8"/>
    <sheet name="VII Статутн. капіт" sheetId="2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5">' V. Коефіцієнти'!$6:$6</definedName>
    <definedName name="_xlnm.Print_Titles" localSheetId="1">'I. Фін результат'!$4:$6</definedName>
    <definedName name="_xlnm.Print_Titles" localSheetId="2">'ІІ. Розр. з бюджетом'!$4:$6</definedName>
    <definedName name="_xlnm.Print_Titles" localSheetId="3">'ІІІ. Рух грош. коштів'!$4:$6</definedName>
    <definedName name="_xlnm.Print_Titles" localSheetId="0">'Осн. фін. пок.'!$30:$32</definedName>
    <definedName name="Заголовки_для_печати_МИ">'[28]1993'!$A$1:$IV$3,'[28]1993'!$A$1:$A$65536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5">' V. Коефіцієнти'!$A$1:$H$29</definedName>
    <definedName name="_xlnm.Print_Area" localSheetId="6">'6.1. Інша інфо_1'!$A$1:$O$68</definedName>
    <definedName name="_xlnm.Print_Area" localSheetId="7">'6.2. Інша інфо_2'!$A$1:$AF$60</definedName>
    <definedName name="_xlnm.Print_Area" localSheetId="1">'I. Фін результат'!$A$1:$I$104</definedName>
    <definedName name="_xlnm.Print_Area" localSheetId="4">'IV. Кап. інвестиції'!$A$1:$H$18</definedName>
    <definedName name="_xlnm.Print_Area" localSheetId="8">'VII Статутн. капіт'!$A$1:$H$21</definedName>
    <definedName name="_xlnm.Print_Area" localSheetId="2">'ІІ. Розр. з бюджетом'!$A$1:$H$45</definedName>
    <definedName name="_xlnm.Print_Area" localSheetId="3">'ІІІ. Рух грош. коштів'!$A$1:$H$75</definedName>
    <definedName name="_xlnm.Print_Area" localSheetId="0">'Осн. фін. пок.'!$A$1:$H$174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4519"/>
</workbook>
</file>

<file path=xl/calcChain.xml><?xml version="1.0" encoding="utf-8"?>
<calcChain xmlns="http://schemas.openxmlformats.org/spreadsheetml/2006/main">
  <c r="F11" i="11"/>
  <c r="E11"/>
  <c r="D11"/>
  <c r="E133" i="14"/>
  <c r="E132"/>
  <c r="D9" i="2"/>
  <c r="C24" i="10"/>
  <c r="I24"/>
  <c r="I27"/>
  <c r="I26"/>
  <c r="I25"/>
  <c r="G74" i="2"/>
  <c r="G36" i="19"/>
  <c r="G68" i="2"/>
  <c r="E18"/>
  <c r="C133" i="14"/>
  <c r="C132"/>
  <c r="L40" i="10"/>
  <c r="O40"/>
  <c r="K40"/>
  <c r="N40"/>
  <c r="F27"/>
  <c r="F26"/>
  <c r="F25"/>
  <c r="F24"/>
  <c r="D9" i="19"/>
  <c r="C27" i="10"/>
  <c r="C26"/>
  <c r="C25"/>
  <c r="C17" i="19" l="1"/>
  <c r="D32" l="1"/>
  <c r="D102" i="14" s="1"/>
  <c r="E32" i="19"/>
  <c r="H32" s="1"/>
  <c r="F32"/>
  <c r="C32"/>
  <c r="D32" i="18"/>
  <c r="E32"/>
  <c r="F32"/>
  <c r="F26" s="1"/>
  <c r="C32"/>
  <c r="C26" s="1"/>
  <c r="D100" i="14"/>
  <c r="E100"/>
  <c r="G100" s="1"/>
  <c r="F100"/>
  <c r="C100"/>
  <c r="D99"/>
  <c r="E99"/>
  <c r="F99"/>
  <c r="C99"/>
  <c r="D9" i="20"/>
  <c r="D53" i="18" s="1"/>
  <c r="E9" i="20"/>
  <c r="E53" i="18" s="1"/>
  <c r="F9" i="20"/>
  <c r="F53" i="18" s="1"/>
  <c r="C9" i="20"/>
  <c r="C53" i="18" s="1"/>
  <c r="H12" i="20"/>
  <c r="H11"/>
  <c r="H143" i="14"/>
  <c r="G143"/>
  <c r="D142"/>
  <c r="E142"/>
  <c r="E150" s="1"/>
  <c r="C142"/>
  <c r="T54" i="9"/>
  <c r="R54"/>
  <c r="P54"/>
  <c r="N47"/>
  <c r="N48"/>
  <c r="N49"/>
  <c r="N50"/>
  <c r="N51"/>
  <c r="N52"/>
  <c r="N53"/>
  <c r="L54"/>
  <c r="J54"/>
  <c r="H54"/>
  <c r="F54"/>
  <c r="G138" i="14"/>
  <c r="H138"/>
  <c r="G139"/>
  <c r="H139"/>
  <c r="G140"/>
  <c r="H140"/>
  <c r="G141"/>
  <c r="H141"/>
  <c r="G144"/>
  <c r="H144"/>
  <c r="G145"/>
  <c r="H145"/>
  <c r="G147"/>
  <c r="H147"/>
  <c r="G148"/>
  <c r="H148"/>
  <c r="H136"/>
  <c r="G136"/>
  <c r="Z37" i="9"/>
  <c r="F128" i="14"/>
  <c r="V37" i="9"/>
  <c r="F127" i="14" s="1"/>
  <c r="R37" i="9"/>
  <c r="F126" i="14" s="1"/>
  <c r="N37" i="9"/>
  <c r="P37" s="1"/>
  <c r="Y37"/>
  <c r="E128" i="14" s="1"/>
  <c r="U37" i="9"/>
  <c r="Q37"/>
  <c r="E126" i="14" s="1"/>
  <c r="M37" i="9"/>
  <c r="E125" i="14" s="1"/>
  <c r="AD33" i="9"/>
  <c r="AD34"/>
  <c r="AD35"/>
  <c r="AD36"/>
  <c r="AC35"/>
  <c r="AC33"/>
  <c r="AC34"/>
  <c r="AC36"/>
  <c r="AA33"/>
  <c r="AA34"/>
  <c r="AA35"/>
  <c r="AA36"/>
  <c r="AB36"/>
  <c r="AB35"/>
  <c r="AB34"/>
  <c r="AB33"/>
  <c r="W33"/>
  <c r="W34"/>
  <c r="W35"/>
  <c r="W36"/>
  <c r="X36"/>
  <c r="X35"/>
  <c r="X34"/>
  <c r="X33"/>
  <c r="S33"/>
  <c r="S35"/>
  <c r="S36"/>
  <c r="T36"/>
  <c r="T35"/>
  <c r="T34"/>
  <c r="T33"/>
  <c r="O33"/>
  <c r="O34"/>
  <c r="O36"/>
  <c r="X24"/>
  <c r="U24"/>
  <c r="AA21"/>
  <c r="AD21"/>
  <c r="AA22"/>
  <c r="AD22"/>
  <c r="AA23"/>
  <c r="AD23"/>
  <c r="AD20"/>
  <c r="AA20"/>
  <c r="R24"/>
  <c r="X11"/>
  <c r="U11"/>
  <c r="AD8"/>
  <c r="AD9"/>
  <c r="AD10"/>
  <c r="AD7"/>
  <c r="AA8"/>
  <c r="AA9"/>
  <c r="AA10"/>
  <c r="AA7"/>
  <c r="R11"/>
  <c r="F159" i="14"/>
  <c r="F158"/>
  <c r="F157"/>
  <c r="E159"/>
  <c r="E158"/>
  <c r="E157"/>
  <c r="F155"/>
  <c r="F152" s="1"/>
  <c r="F154"/>
  <c r="F153"/>
  <c r="E155"/>
  <c r="E154"/>
  <c r="G154" s="1"/>
  <c r="E153"/>
  <c r="D66" i="10"/>
  <c r="H66"/>
  <c r="L66"/>
  <c r="N63"/>
  <c r="N60"/>
  <c r="N57"/>
  <c r="F66"/>
  <c r="J66"/>
  <c r="M37"/>
  <c r="N37"/>
  <c r="O37"/>
  <c r="M38"/>
  <c r="N38"/>
  <c r="O38"/>
  <c r="M39"/>
  <c r="N39"/>
  <c r="O39"/>
  <c r="O36"/>
  <c r="N36"/>
  <c r="M36"/>
  <c r="J37"/>
  <c r="K37"/>
  <c r="L37"/>
  <c r="J38"/>
  <c r="K38"/>
  <c r="L38"/>
  <c r="J39"/>
  <c r="K39"/>
  <c r="L39"/>
  <c r="L36"/>
  <c r="K36"/>
  <c r="J36"/>
  <c r="D40"/>
  <c r="G40"/>
  <c r="F76" i="14"/>
  <c r="F165" s="1"/>
  <c r="G165" s="1"/>
  <c r="E169"/>
  <c r="E168"/>
  <c r="E167"/>
  <c r="E76"/>
  <c r="F12" i="10"/>
  <c r="F163" i="14"/>
  <c r="E163"/>
  <c r="F164"/>
  <c r="E164"/>
  <c r="E165"/>
  <c r="F162"/>
  <c r="E162"/>
  <c r="C164"/>
  <c r="C163"/>
  <c r="C162"/>
  <c r="C76"/>
  <c r="D76"/>
  <c r="C169"/>
  <c r="C168"/>
  <c r="C167"/>
  <c r="C12" i="10"/>
  <c r="N13"/>
  <c r="N14"/>
  <c r="N15"/>
  <c r="I16"/>
  <c r="L16" s="1"/>
  <c r="F16"/>
  <c r="N17"/>
  <c r="N18"/>
  <c r="N19"/>
  <c r="N21"/>
  <c r="N22"/>
  <c r="N23"/>
  <c r="L13"/>
  <c r="L14"/>
  <c r="L15"/>
  <c r="L17"/>
  <c r="L18"/>
  <c r="L19"/>
  <c r="L21"/>
  <c r="L22"/>
  <c r="L23"/>
  <c r="C16"/>
  <c r="E146" i="14"/>
  <c r="E149" s="1"/>
  <c r="C146"/>
  <c r="C149" s="1"/>
  <c r="C137"/>
  <c r="G137"/>
  <c r="D134"/>
  <c r="E134"/>
  <c r="H134" s="1"/>
  <c r="C134"/>
  <c r="E34"/>
  <c r="E54" i="2"/>
  <c r="E47" i="14" s="1"/>
  <c r="F9" i="2"/>
  <c r="G9" s="1"/>
  <c r="F34" i="14"/>
  <c r="F50" i="2"/>
  <c r="F44" i="14" s="1"/>
  <c r="F54" i="2"/>
  <c r="F47" i="14" s="1"/>
  <c r="D118"/>
  <c r="D119"/>
  <c r="D120"/>
  <c r="D121"/>
  <c r="D122"/>
  <c r="D123"/>
  <c r="E118"/>
  <c r="E119"/>
  <c r="E120"/>
  <c r="E121"/>
  <c r="H121" s="1"/>
  <c r="E122"/>
  <c r="E123"/>
  <c r="F118"/>
  <c r="F119"/>
  <c r="F120"/>
  <c r="F121"/>
  <c r="F122"/>
  <c r="F123"/>
  <c r="G123" s="1"/>
  <c r="C119"/>
  <c r="C120"/>
  <c r="C121"/>
  <c r="C122"/>
  <c r="C123"/>
  <c r="C118"/>
  <c r="D109"/>
  <c r="E109"/>
  <c r="G109" s="1"/>
  <c r="F109"/>
  <c r="D110"/>
  <c r="E110"/>
  <c r="F110"/>
  <c r="D114"/>
  <c r="E114"/>
  <c r="F114"/>
  <c r="C114"/>
  <c r="C110"/>
  <c r="C109"/>
  <c r="E20" i="11"/>
  <c r="F20"/>
  <c r="D20"/>
  <c r="D78" i="14"/>
  <c r="E78"/>
  <c r="G78" s="1"/>
  <c r="F78"/>
  <c r="C78"/>
  <c r="E16" i="11"/>
  <c r="F16"/>
  <c r="D16"/>
  <c r="D85" i="2"/>
  <c r="E87"/>
  <c r="E89"/>
  <c r="E85"/>
  <c r="F86"/>
  <c r="F88"/>
  <c r="F87"/>
  <c r="F89"/>
  <c r="F85"/>
  <c r="G85" s="1"/>
  <c r="C85"/>
  <c r="G8" i="3"/>
  <c r="H8"/>
  <c r="G9"/>
  <c r="H9"/>
  <c r="G10"/>
  <c r="H10"/>
  <c r="G11"/>
  <c r="H11"/>
  <c r="G12"/>
  <c r="H12"/>
  <c r="G13"/>
  <c r="H13"/>
  <c r="D7"/>
  <c r="E7"/>
  <c r="F7"/>
  <c r="C7"/>
  <c r="G9" i="18"/>
  <c r="H9"/>
  <c r="G10"/>
  <c r="H10"/>
  <c r="G11"/>
  <c r="H11"/>
  <c r="G12"/>
  <c r="H12"/>
  <c r="G13"/>
  <c r="H13"/>
  <c r="G15"/>
  <c r="H15"/>
  <c r="G16"/>
  <c r="H16"/>
  <c r="G17"/>
  <c r="H17"/>
  <c r="G18"/>
  <c r="H18"/>
  <c r="G20"/>
  <c r="H20"/>
  <c r="G21"/>
  <c r="H21"/>
  <c r="G23"/>
  <c r="H23"/>
  <c r="G24"/>
  <c r="H24"/>
  <c r="G25"/>
  <c r="H25"/>
  <c r="G27"/>
  <c r="H27"/>
  <c r="G28"/>
  <c r="H28"/>
  <c r="G29"/>
  <c r="H29"/>
  <c r="G30"/>
  <c r="H30"/>
  <c r="G31"/>
  <c r="H31"/>
  <c r="G33"/>
  <c r="H33"/>
  <c r="G34"/>
  <c r="H34"/>
  <c r="G35"/>
  <c r="H35"/>
  <c r="G36"/>
  <c r="H36"/>
  <c r="G38"/>
  <c r="H38"/>
  <c r="G40"/>
  <c r="H40"/>
  <c r="G41"/>
  <c r="H41"/>
  <c r="G42"/>
  <c r="H42"/>
  <c r="G43"/>
  <c r="H43"/>
  <c r="G45"/>
  <c r="H45"/>
  <c r="G46"/>
  <c r="H46"/>
  <c r="G47"/>
  <c r="H47"/>
  <c r="G48"/>
  <c r="H48"/>
  <c r="G49"/>
  <c r="H49"/>
  <c r="G51"/>
  <c r="H51"/>
  <c r="G55"/>
  <c r="H55"/>
  <c r="G56"/>
  <c r="H56"/>
  <c r="G57"/>
  <c r="H57"/>
  <c r="G58"/>
  <c r="H58"/>
  <c r="G60"/>
  <c r="H60"/>
  <c r="G62"/>
  <c r="H62"/>
  <c r="G63"/>
  <c r="H63"/>
  <c r="G64"/>
  <c r="H64"/>
  <c r="G65"/>
  <c r="H65"/>
  <c r="G66"/>
  <c r="H66"/>
  <c r="G69"/>
  <c r="H69"/>
  <c r="G70"/>
  <c r="H70"/>
  <c r="F8"/>
  <c r="F22"/>
  <c r="H22" s="1"/>
  <c r="F39"/>
  <c r="F44"/>
  <c r="F54"/>
  <c r="F61"/>
  <c r="F59" s="1"/>
  <c r="G14"/>
  <c r="E8"/>
  <c r="E22"/>
  <c r="E39"/>
  <c r="E44"/>
  <c r="E54"/>
  <c r="E61"/>
  <c r="E59"/>
  <c r="D14"/>
  <c r="D8" s="1"/>
  <c r="D22"/>
  <c r="D26"/>
  <c r="D39"/>
  <c r="D44"/>
  <c r="D54"/>
  <c r="D61"/>
  <c r="D59" s="1"/>
  <c r="C14"/>
  <c r="C8" s="1"/>
  <c r="C22"/>
  <c r="C39"/>
  <c r="C50" s="1"/>
  <c r="C112" i="14" s="1"/>
  <c r="C44" i="18"/>
  <c r="C54"/>
  <c r="C61"/>
  <c r="C59" s="1"/>
  <c r="D106" i="14"/>
  <c r="E106"/>
  <c r="H106" s="1"/>
  <c r="F106"/>
  <c r="G106" s="1"/>
  <c r="C106"/>
  <c r="D94"/>
  <c r="E94"/>
  <c r="H94" s="1"/>
  <c r="F94"/>
  <c r="D95"/>
  <c r="E95"/>
  <c r="F95"/>
  <c r="D96"/>
  <c r="E96"/>
  <c r="F96"/>
  <c r="D97"/>
  <c r="E97"/>
  <c r="F97"/>
  <c r="D98"/>
  <c r="E98"/>
  <c r="F98"/>
  <c r="C94"/>
  <c r="C95"/>
  <c r="C96"/>
  <c r="C97"/>
  <c r="C98"/>
  <c r="D88"/>
  <c r="E88"/>
  <c r="F88"/>
  <c r="D89"/>
  <c r="E89"/>
  <c r="F89"/>
  <c r="D90"/>
  <c r="E90"/>
  <c r="F90"/>
  <c r="G90" s="1"/>
  <c r="C89"/>
  <c r="C90"/>
  <c r="C88"/>
  <c r="C86"/>
  <c r="D86"/>
  <c r="E86"/>
  <c r="F86"/>
  <c r="C87"/>
  <c r="D87"/>
  <c r="E87"/>
  <c r="F87"/>
  <c r="C85"/>
  <c r="C84" s="1"/>
  <c r="D85"/>
  <c r="D84" s="1"/>
  <c r="E85"/>
  <c r="E84" s="1"/>
  <c r="F85"/>
  <c r="F84" s="1"/>
  <c r="D83"/>
  <c r="E83"/>
  <c r="F83"/>
  <c r="C83"/>
  <c r="E37" i="19"/>
  <c r="F37"/>
  <c r="C37"/>
  <c r="E102" i="14"/>
  <c r="F102"/>
  <c r="D27" i="19"/>
  <c r="D101" i="14" s="1"/>
  <c r="E27" i="19"/>
  <c r="E101" i="14" s="1"/>
  <c r="F27" i="19"/>
  <c r="F101" i="14" s="1"/>
  <c r="C27" i="19"/>
  <c r="C101" i="14" s="1"/>
  <c r="D19" i="19"/>
  <c r="D93" i="14" s="1"/>
  <c r="E19" i="19"/>
  <c r="E93" i="14" s="1"/>
  <c r="F19" i="19"/>
  <c r="F93" i="14" s="1"/>
  <c r="C19" i="19"/>
  <c r="C93" i="14" s="1"/>
  <c r="H20" i="19"/>
  <c r="H21"/>
  <c r="H22"/>
  <c r="H23"/>
  <c r="H24"/>
  <c r="H25"/>
  <c r="H26"/>
  <c r="H28"/>
  <c r="H29"/>
  <c r="H30"/>
  <c r="H31"/>
  <c r="H34"/>
  <c r="H35"/>
  <c r="H36"/>
  <c r="H38"/>
  <c r="H39"/>
  <c r="H10"/>
  <c r="H11"/>
  <c r="H12"/>
  <c r="H13"/>
  <c r="H14"/>
  <c r="H15"/>
  <c r="H16"/>
  <c r="H8"/>
  <c r="E9"/>
  <c r="F9"/>
  <c r="C9"/>
  <c r="D73" i="14"/>
  <c r="E73"/>
  <c r="F73"/>
  <c r="D74"/>
  <c r="E74"/>
  <c r="H74" s="1"/>
  <c r="F74"/>
  <c r="D75"/>
  <c r="E75"/>
  <c r="F75"/>
  <c r="D77"/>
  <c r="E77"/>
  <c r="F77"/>
  <c r="G77" s="1"/>
  <c r="D79"/>
  <c r="E79"/>
  <c r="F79"/>
  <c r="C74"/>
  <c r="C75"/>
  <c r="C77"/>
  <c r="C79"/>
  <c r="C73"/>
  <c r="D67"/>
  <c r="E67"/>
  <c r="F67"/>
  <c r="D68"/>
  <c r="E68"/>
  <c r="F68"/>
  <c r="C68"/>
  <c r="C67"/>
  <c r="D60"/>
  <c r="E60"/>
  <c r="F60"/>
  <c r="C60"/>
  <c r="C58"/>
  <c r="D58"/>
  <c r="E58"/>
  <c r="F58"/>
  <c r="G58" s="1"/>
  <c r="D56"/>
  <c r="E56"/>
  <c r="F56"/>
  <c r="C56"/>
  <c r="D55"/>
  <c r="E55"/>
  <c r="F55"/>
  <c r="C55"/>
  <c r="D54"/>
  <c r="E54"/>
  <c r="F54"/>
  <c r="C54"/>
  <c r="D53"/>
  <c r="E53"/>
  <c r="F53"/>
  <c r="C53"/>
  <c r="C48"/>
  <c r="D48"/>
  <c r="E48"/>
  <c r="F48"/>
  <c r="C49"/>
  <c r="D49"/>
  <c r="E49"/>
  <c r="F49"/>
  <c r="C45"/>
  <c r="D45"/>
  <c r="E45"/>
  <c r="F45"/>
  <c r="C46"/>
  <c r="D46"/>
  <c r="E46"/>
  <c r="F46"/>
  <c r="G62"/>
  <c r="G63"/>
  <c r="G64"/>
  <c r="G65"/>
  <c r="G71"/>
  <c r="G72"/>
  <c r="C38"/>
  <c r="D38"/>
  <c r="E38"/>
  <c r="H38" s="1"/>
  <c r="F38"/>
  <c r="C39"/>
  <c r="D39"/>
  <c r="E39"/>
  <c r="F39"/>
  <c r="C40"/>
  <c r="D40"/>
  <c r="E40"/>
  <c r="G40" s="1"/>
  <c r="F40"/>
  <c r="C41"/>
  <c r="D41"/>
  <c r="E41"/>
  <c r="F41"/>
  <c r="C42"/>
  <c r="D42"/>
  <c r="E42"/>
  <c r="F42"/>
  <c r="H154"/>
  <c r="H109"/>
  <c r="H98"/>
  <c r="H88"/>
  <c r="H46"/>
  <c r="H62"/>
  <c r="H63"/>
  <c r="H64"/>
  <c r="H65"/>
  <c r="H71"/>
  <c r="H72"/>
  <c r="H34"/>
  <c r="D34"/>
  <c r="D89" i="2"/>
  <c r="C89"/>
  <c r="D88"/>
  <c r="E88"/>
  <c r="H88" s="1"/>
  <c r="C88"/>
  <c r="D87"/>
  <c r="C87"/>
  <c r="D86"/>
  <c r="E86"/>
  <c r="C86"/>
  <c r="G55"/>
  <c r="G56"/>
  <c r="G57"/>
  <c r="G58"/>
  <c r="G59"/>
  <c r="G60"/>
  <c r="G52"/>
  <c r="G51"/>
  <c r="G46"/>
  <c r="H93"/>
  <c r="H94"/>
  <c r="H95"/>
  <c r="H96"/>
  <c r="H97"/>
  <c r="H98"/>
  <c r="E99"/>
  <c r="F99"/>
  <c r="H92"/>
  <c r="H86"/>
  <c r="H87"/>
  <c r="F42"/>
  <c r="F43" i="14" s="1"/>
  <c r="E42" i="2"/>
  <c r="E43" i="14" s="1"/>
  <c r="H10" i="2"/>
  <c r="H11"/>
  <c r="H12"/>
  <c r="H13"/>
  <c r="H14"/>
  <c r="H15"/>
  <c r="H16"/>
  <c r="H17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3"/>
  <c r="H44"/>
  <c r="H45"/>
  <c r="H46"/>
  <c r="H47"/>
  <c r="H48"/>
  <c r="H49"/>
  <c r="H51"/>
  <c r="H52"/>
  <c r="H53"/>
  <c r="H55"/>
  <c r="H56"/>
  <c r="H57"/>
  <c r="H58"/>
  <c r="H59"/>
  <c r="H60"/>
  <c r="H62"/>
  <c r="H63"/>
  <c r="H64"/>
  <c r="H65"/>
  <c r="H67"/>
  <c r="H68"/>
  <c r="H70"/>
  <c r="H71"/>
  <c r="H73"/>
  <c r="H74"/>
  <c r="H75"/>
  <c r="H76"/>
  <c r="H78"/>
  <c r="H79"/>
  <c r="H82"/>
  <c r="H8"/>
  <c r="D124" i="14"/>
  <c r="C124"/>
  <c r="D152"/>
  <c r="C152"/>
  <c r="D42" i="2"/>
  <c r="D43" i="14" s="1"/>
  <c r="C42" i="2"/>
  <c r="C43" i="14" s="1"/>
  <c r="D69" i="2"/>
  <c r="D59" i="14" s="1"/>
  <c r="E69" i="2"/>
  <c r="E59" i="14" s="1"/>
  <c r="F69" i="2"/>
  <c r="F59" i="14" s="1"/>
  <c r="C69" i="2"/>
  <c r="C59" i="14" s="1"/>
  <c r="D66" i="2"/>
  <c r="D57" i="14" s="1"/>
  <c r="E66" i="2"/>
  <c r="E57" i="14" s="1"/>
  <c r="F66" i="2"/>
  <c r="F57" i="14" s="1"/>
  <c r="C66" i="2"/>
  <c r="C57" i="14" s="1"/>
  <c r="D47"/>
  <c r="C54" i="2"/>
  <c r="C47" i="14" s="1"/>
  <c r="D50" i="2"/>
  <c r="D44" i="14" s="1"/>
  <c r="E50" i="2"/>
  <c r="E44" i="14" s="1"/>
  <c r="C50" i="2"/>
  <c r="C44" i="14" s="1"/>
  <c r="G82" i="2"/>
  <c r="D99"/>
  <c r="C99"/>
  <c r="G98"/>
  <c r="G97"/>
  <c r="G96"/>
  <c r="G95"/>
  <c r="G94"/>
  <c r="G93"/>
  <c r="G92"/>
  <c r="G63"/>
  <c r="G88" i="14"/>
  <c r="G87"/>
  <c r="D35"/>
  <c r="D19" i="2"/>
  <c r="D37" i="14" s="1"/>
  <c r="E19" i="2"/>
  <c r="F19"/>
  <c r="F37" i="14" s="1"/>
  <c r="C9" i="2"/>
  <c r="C18" s="1"/>
  <c r="C19"/>
  <c r="C37" i="14" s="1"/>
  <c r="P34" i="9"/>
  <c r="P35"/>
  <c r="P36"/>
  <c r="P33"/>
  <c r="G24" i="19"/>
  <c r="K50" i="10"/>
  <c r="G8" i="19"/>
  <c r="G39"/>
  <c r="G35"/>
  <c r="G34"/>
  <c r="G31"/>
  <c r="G27"/>
  <c r="G26"/>
  <c r="G25"/>
  <c r="G23"/>
  <c r="G22"/>
  <c r="G21"/>
  <c r="G20"/>
  <c r="G16"/>
  <c r="G15"/>
  <c r="G14"/>
  <c r="G13"/>
  <c r="G12"/>
  <c r="G11"/>
  <c r="G10"/>
  <c r="G87" i="2"/>
  <c r="G79"/>
  <c r="G78"/>
  <c r="G76"/>
  <c r="G73"/>
  <c r="G71"/>
  <c r="G67"/>
  <c r="G65"/>
  <c r="G64"/>
  <c r="G62"/>
  <c r="G49"/>
  <c r="G48"/>
  <c r="G47"/>
  <c r="G45"/>
  <c r="G44"/>
  <c r="G43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7"/>
  <c r="G16"/>
  <c r="G15"/>
  <c r="G14"/>
  <c r="G13"/>
  <c r="G12"/>
  <c r="G11"/>
  <c r="G10"/>
  <c r="G8"/>
  <c r="G86"/>
  <c r="H14" i="18"/>
  <c r="H137" i="14"/>
  <c r="AF36" i="9"/>
  <c r="G32" i="18" l="1"/>
  <c r="D149" i="14"/>
  <c r="G149" s="1"/>
  <c r="D133"/>
  <c r="F15" i="11"/>
  <c r="G133" i="14"/>
  <c r="G134"/>
  <c r="AE34" i="9"/>
  <c r="AB37"/>
  <c r="AF35"/>
  <c r="AE35"/>
  <c r="AF34"/>
  <c r="X37"/>
  <c r="E127" i="14"/>
  <c r="G127" s="1"/>
  <c r="H126"/>
  <c r="G126"/>
  <c r="T37" i="9"/>
  <c r="H125" i="14"/>
  <c r="F125"/>
  <c r="G125" s="1"/>
  <c r="O37" i="9"/>
  <c r="N16" i="10"/>
  <c r="L12"/>
  <c r="H7" i="3"/>
  <c r="H114" i="14"/>
  <c r="G59" i="18"/>
  <c r="H61"/>
  <c r="G61"/>
  <c r="G54"/>
  <c r="G44"/>
  <c r="F50"/>
  <c r="F112" i="14" s="1"/>
  <c r="G22" i="18"/>
  <c r="G102" i="14"/>
  <c r="H97"/>
  <c r="H96"/>
  <c r="H86"/>
  <c r="H49"/>
  <c r="G89" i="2"/>
  <c r="H50"/>
  <c r="G19"/>
  <c r="H9"/>
  <c r="G34" i="14"/>
  <c r="G9" i="20"/>
  <c r="G53" i="18"/>
  <c r="H9" i="20"/>
  <c r="H123" i="14"/>
  <c r="H120"/>
  <c r="G119"/>
  <c r="G114"/>
  <c r="H59" i="18"/>
  <c r="H54"/>
  <c r="H44"/>
  <c r="E50"/>
  <c r="H26"/>
  <c r="H32"/>
  <c r="E26"/>
  <c r="E19"/>
  <c r="G8"/>
  <c r="H102" i="14"/>
  <c r="G32" i="19"/>
  <c r="G96" i="14"/>
  <c r="E40" i="19"/>
  <c r="E107" i="14" s="1"/>
  <c r="G94"/>
  <c r="H9" i="19"/>
  <c r="G83" i="14"/>
  <c r="H78"/>
  <c r="H99" i="2"/>
  <c r="G73" i="14"/>
  <c r="H68"/>
  <c r="H69" i="2"/>
  <c r="H60" i="14"/>
  <c r="E80" i="2"/>
  <c r="G53" i="14"/>
  <c r="G54" i="2"/>
  <c r="H89"/>
  <c r="G42"/>
  <c r="H42"/>
  <c r="G42" i="14"/>
  <c r="G41"/>
  <c r="H19" i="2"/>
  <c r="E37" i="14"/>
  <c r="G37" s="1"/>
  <c r="H40"/>
  <c r="H39"/>
  <c r="G38"/>
  <c r="C150"/>
  <c r="H142"/>
  <c r="G142"/>
  <c r="L26" i="10"/>
  <c r="E166" i="14"/>
  <c r="N25" i="10"/>
  <c r="D50" i="18"/>
  <c r="D112" i="14" s="1"/>
  <c r="D19" i="18"/>
  <c r="D37" s="1"/>
  <c r="D111" i="14" s="1"/>
  <c r="D80"/>
  <c r="N54" i="9"/>
  <c r="C40" i="19"/>
  <c r="C107" i="14" s="1"/>
  <c r="G121"/>
  <c r="H119"/>
  <c r="F69"/>
  <c r="G86"/>
  <c r="G120"/>
  <c r="G43"/>
  <c r="H76"/>
  <c r="H85"/>
  <c r="H127"/>
  <c r="E152"/>
  <c r="G152" s="1"/>
  <c r="G162"/>
  <c r="H164"/>
  <c r="E124"/>
  <c r="F124"/>
  <c r="H128"/>
  <c r="G46"/>
  <c r="G98"/>
  <c r="H54"/>
  <c r="H56"/>
  <c r="E80"/>
  <c r="G89"/>
  <c r="H95"/>
  <c r="H110"/>
  <c r="H122"/>
  <c r="H118"/>
  <c r="G163"/>
  <c r="G153"/>
  <c r="F156"/>
  <c r="H53" i="18"/>
  <c r="C80" i="14"/>
  <c r="C80" i="2"/>
  <c r="C69" i="14"/>
  <c r="H85" i="2"/>
  <c r="G99"/>
  <c r="D81"/>
  <c r="G159" i="14"/>
  <c r="H153"/>
  <c r="N12" i="10"/>
  <c r="H159" i="14"/>
  <c r="H165"/>
  <c r="E161"/>
  <c r="N66" i="10"/>
  <c r="H155" i="14"/>
  <c r="H157"/>
  <c r="H158"/>
  <c r="H57"/>
  <c r="G57"/>
  <c r="H93"/>
  <c r="G93"/>
  <c r="G101"/>
  <c r="H101"/>
  <c r="E112"/>
  <c r="D15" i="11"/>
  <c r="H59" i="14"/>
  <c r="G59"/>
  <c r="G84"/>
  <c r="H84"/>
  <c r="G47"/>
  <c r="H47"/>
  <c r="H37"/>
  <c r="F19" i="18"/>
  <c r="F37" s="1"/>
  <c r="D40" i="19"/>
  <c r="D107" i="14" s="1"/>
  <c r="D80" i="2"/>
  <c r="E81"/>
  <c r="H66"/>
  <c r="H43" i="14"/>
  <c r="G69" i="2"/>
  <c r="G9" i="19"/>
  <c r="G19"/>
  <c r="C61" i="2"/>
  <c r="G95" i="14"/>
  <c r="G118"/>
  <c r="G157"/>
  <c r="H54" i="2"/>
  <c r="H42" i="14"/>
  <c r="H90"/>
  <c r="E156"/>
  <c r="G39"/>
  <c r="G68"/>
  <c r="G75"/>
  <c r="G74"/>
  <c r="H27" i="19"/>
  <c r="C102" i="14"/>
  <c r="H87"/>
  <c r="G97"/>
  <c r="E117"/>
  <c r="G164"/>
  <c r="AD11" i="9"/>
  <c r="G99" i="14"/>
  <c r="D69"/>
  <c r="G26" i="18"/>
  <c r="H146" i="14"/>
  <c r="H39" i="18"/>
  <c r="H8"/>
  <c r="F81" i="2"/>
  <c r="G85" i="14"/>
  <c r="G128"/>
  <c r="G158"/>
  <c r="C19" i="18"/>
  <c r="C37" s="1"/>
  <c r="C111" i="14" s="1"/>
  <c r="C161"/>
  <c r="H163"/>
  <c r="AE36" i="9"/>
  <c r="E52" i="18"/>
  <c r="E67" s="1"/>
  <c r="E113" i="14" s="1"/>
  <c r="F80" i="2"/>
  <c r="F161" i="14"/>
  <c r="F40" i="19"/>
  <c r="G66" i="2"/>
  <c r="G155" i="14"/>
  <c r="H152"/>
  <c r="G45"/>
  <c r="G49"/>
  <c r="G48"/>
  <c r="H53"/>
  <c r="G54"/>
  <c r="G55"/>
  <c r="G56"/>
  <c r="H58"/>
  <c r="G60"/>
  <c r="G67"/>
  <c r="G79"/>
  <c r="H77"/>
  <c r="H19" i="19"/>
  <c r="H37"/>
  <c r="H83" i="14"/>
  <c r="H89"/>
  <c r="G7" i="3"/>
  <c r="H162" i="14"/>
  <c r="AA11" i="9"/>
  <c r="AA24"/>
  <c r="D36" i="14"/>
  <c r="D70"/>
  <c r="G44"/>
  <c r="E69"/>
  <c r="H44"/>
  <c r="F80"/>
  <c r="G39" i="18"/>
  <c r="F117" i="14"/>
  <c r="F35"/>
  <c r="F18" i="2"/>
  <c r="F167" i="14"/>
  <c r="L25" i="10"/>
  <c r="F169" i="14"/>
  <c r="L27" i="10"/>
  <c r="W37" i="9"/>
  <c r="AC37"/>
  <c r="AE33"/>
  <c r="AF33"/>
  <c r="AD37"/>
  <c r="C52" i="18"/>
  <c r="C67" s="1"/>
  <c r="F52"/>
  <c r="D52"/>
  <c r="D67" s="1"/>
  <c r="C35" i="14"/>
  <c r="C81" i="2"/>
  <c r="D18"/>
  <c r="D61" s="1"/>
  <c r="G50"/>
  <c r="H79" i="14"/>
  <c r="H75"/>
  <c r="H73"/>
  <c r="H67"/>
  <c r="H55"/>
  <c r="H48"/>
  <c r="H45"/>
  <c r="H41"/>
  <c r="C117"/>
  <c r="D117"/>
  <c r="E35"/>
  <c r="E61" i="2"/>
  <c r="G146" i="14"/>
  <c r="N27" i="10"/>
  <c r="C20"/>
  <c r="C166" i="14" s="1"/>
  <c r="C165"/>
  <c r="I20" i="10"/>
  <c r="G76" i="14"/>
  <c r="F168"/>
  <c r="N26" i="10"/>
  <c r="AD24" i="9"/>
  <c r="S37"/>
  <c r="AA37"/>
  <c r="D150" i="14" l="1"/>
  <c r="E15" i="11" s="1"/>
  <c r="H149" i="14"/>
  <c r="H133"/>
  <c r="AE37" i="9"/>
  <c r="G124" i="14"/>
  <c r="H124"/>
  <c r="G50" i="18"/>
  <c r="G112" i="14"/>
  <c r="H50" i="18"/>
  <c r="G19"/>
  <c r="G80" i="2"/>
  <c r="G81"/>
  <c r="H80"/>
  <c r="E37" i="18"/>
  <c r="E111" i="14" s="1"/>
  <c r="E115" s="1"/>
  <c r="H19" i="18"/>
  <c r="H81" i="2"/>
  <c r="E70" i="14"/>
  <c r="G156"/>
  <c r="H112"/>
  <c r="H156"/>
  <c r="F18" i="11"/>
  <c r="C84" i="2"/>
  <c r="C90" s="1"/>
  <c r="C51" i="14" s="1"/>
  <c r="C72" i="2"/>
  <c r="C77" s="1"/>
  <c r="G40" i="19"/>
  <c r="F107" i="14"/>
  <c r="H107" s="1"/>
  <c r="H40" i="19"/>
  <c r="F111" i="14"/>
  <c r="H161"/>
  <c r="G161"/>
  <c r="D113"/>
  <c r="D115" s="1"/>
  <c r="D68" i="18"/>
  <c r="D71" s="1"/>
  <c r="C113" i="14"/>
  <c r="C115" s="1"/>
  <c r="C68" i="18"/>
  <c r="C71" s="1"/>
  <c r="D18" i="11"/>
  <c r="D19"/>
  <c r="Q38" i="9"/>
  <c r="M38"/>
  <c r="AC38" s="1"/>
  <c r="U38"/>
  <c r="Y38"/>
  <c r="E36" i="14"/>
  <c r="G35"/>
  <c r="F70"/>
  <c r="F36"/>
  <c r="H35"/>
  <c r="G168"/>
  <c r="H168"/>
  <c r="N20" i="10"/>
  <c r="L20"/>
  <c r="E84" i="2"/>
  <c r="E90" s="1"/>
  <c r="E51" i="14" s="1"/>
  <c r="E72" i="2"/>
  <c r="E77" s="1"/>
  <c r="E17" i="19" s="1"/>
  <c r="E18" i="11"/>
  <c r="E19"/>
  <c r="D72" i="2"/>
  <c r="D77" s="1"/>
  <c r="D17" i="19" s="1"/>
  <c r="D84" i="2"/>
  <c r="D90" s="1"/>
  <c r="D51" i="14" s="1"/>
  <c r="C36"/>
  <c r="C70"/>
  <c r="F67" i="18"/>
  <c r="G52"/>
  <c r="H52"/>
  <c r="Z38" i="9"/>
  <c r="N38"/>
  <c r="V38"/>
  <c r="AF37"/>
  <c r="R38"/>
  <c r="G169" i="14"/>
  <c r="H169"/>
  <c r="G167"/>
  <c r="H167"/>
  <c r="F61" i="2"/>
  <c r="G18"/>
  <c r="H18"/>
  <c r="G19" i="11"/>
  <c r="G18"/>
  <c r="G117" i="14"/>
  <c r="H117"/>
  <c r="G80"/>
  <c r="H80"/>
  <c r="G69"/>
  <c r="H69"/>
  <c r="D50"/>
  <c r="D61" s="1"/>
  <c r="D66" s="1"/>
  <c r="D132" s="1"/>
  <c r="E8" i="11"/>
  <c r="H150" i="14" l="1"/>
  <c r="G150"/>
  <c r="AD38" i="9"/>
  <c r="E68" i="18"/>
  <c r="E71" s="1"/>
  <c r="G37"/>
  <c r="H37"/>
  <c r="C52" i="14"/>
  <c r="D9" i="11"/>
  <c r="D14"/>
  <c r="H111" i="14"/>
  <c r="G111"/>
  <c r="E12" i="11"/>
  <c r="D130" i="14"/>
  <c r="D131"/>
  <c r="D91"/>
  <c r="E10" i="11"/>
  <c r="D52" i="14"/>
  <c r="E9" i="11"/>
  <c r="E14"/>
  <c r="F166" i="14"/>
  <c r="L24" i="10"/>
  <c r="N24"/>
  <c r="H36" i="14"/>
  <c r="G36"/>
  <c r="G8" i="11"/>
  <c r="F50" i="14"/>
  <c r="F84" i="2"/>
  <c r="G61"/>
  <c r="H61"/>
  <c r="F72"/>
  <c r="F113" i="14"/>
  <c r="G67" i="18"/>
  <c r="H67"/>
  <c r="F68"/>
  <c r="D8" i="11"/>
  <c r="C50" i="14"/>
  <c r="C61" s="1"/>
  <c r="C66" s="1"/>
  <c r="E52"/>
  <c r="F14" i="11"/>
  <c r="G70" i="14"/>
  <c r="H70"/>
  <c r="E50"/>
  <c r="E61" s="1"/>
  <c r="E66" s="1"/>
  <c r="C130" l="1"/>
  <c r="C131"/>
  <c r="D10" i="11"/>
  <c r="D12"/>
  <c r="C91" i="14"/>
  <c r="G113"/>
  <c r="F115"/>
  <c r="H113"/>
  <c r="F90" i="2"/>
  <c r="G84"/>
  <c r="H84"/>
  <c r="E131" i="14"/>
  <c r="F10" i="11"/>
  <c r="E91" i="14"/>
  <c r="F71" i="18"/>
  <c r="H68"/>
  <c r="G68"/>
  <c r="G72" i="2"/>
  <c r="F77"/>
  <c r="H72"/>
  <c r="F61" i="14"/>
  <c r="G50"/>
  <c r="H50"/>
  <c r="G166"/>
  <c r="H166"/>
  <c r="F17" i="19" l="1"/>
  <c r="H77" i="2"/>
  <c r="G77"/>
  <c r="G71" i="18"/>
  <c r="H71"/>
  <c r="G61" i="14"/>
  <c r="H61"/>
  <c r="F66"/>
  <c r="F51"/>
  <c r="H90" i="2"/>
  <c r="G90"/>
  <c r="H115" i="14"/>
  <c r="G115"/>
  <c r="F52" l="1"/>
  <c r="G9" i="11"/>
  <c r="G51" i="14"/>
  <c r="H51"/>
  <c r="F91"/>
  <c r="G12" i="11"/>
  <c r="F130" i="14"/>
  <c r="H66"/>
  <c r="G66"/>
  <c r="H17" i="19"/>
  <c r="G17"/>
  <c r="H130" i="14" l="1"/>
  <c r="G130"/>
  <c r="H91"/>
  <c r="G91"/>
  <c r="H132"/>
  <c r="G132"/>
  <c r="H131"/>
  <c r="G131"/>
  <c r="G52"/>
  <c r="H52"/>
</calcChain>
</file>

<file path=xl/sharedStrings.xml><?xml version="1.0" encoding="utf-8"?>
<sst xmlns="http://schemas.openxmlformats.org/spreadsheetml/2006/main" count="784" uniqueCount="506">
  <si>
    <t>Код рядка</t>
  </si>
  <si>
    <t>капітальне будівництво</t>
  </si>
  <si>
    <t>придбання (виготовлення) основних засобів</t>
  </si>
  <si>
    <t>придбання (створення) нематеріальних активів</t>
  </si>
  <si>
    <t>Фінансовий результат від операційної діяльності</t>
  </si>
  <si>
    <t>Витрати на оплату праці</t>
  </si>
  <si>
    <t>Відрахування на соціальні заходи</t>
  </si>
  <si>
    <t>Амортизація</t>
  </si>
  <si>
    <t>за ЗКГНГ</t>
  </si>
  <si>
    <t>за СПОДУ</t>
  </si>
  <si>
    <t xml:space="preserve">за  КВЕД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</si>
  <si>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</si>
  <si>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</si>
  <si>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</si>
  <si>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 xml:space="preserve">Підприємство  </t>
  </si>
  <si>
    <t xml:space="preserve">Організаційно-правова форма </t>
  </si>
  <si>
    <t xml:space="preserve">Вид економічної діяльності    </t>
  </si>
  <si>
    <t xml:space="preserve">Галузь     </t>
  </si>
  <si>
    <t xml:space="preserve">Код рядка </t>
  </si>
  <si>
    <t>Усього доходів</t>
  </si>
  <si>
    <t>Територія</t>
  </si>
  <si>
    <t>Форма власності</t>
  </si>
  <si>
    <t>витрати на страхові послуги</t>
  </si>
  <si>
    <t>витрати на аудиторські послуги</t>
  </si>
  <si>
    <t>Валовий прибуток (збиток)</t>
  </si>
  <si>
    <t xml:space="preserve">прибуток </t>
  </si>
  <si>
    <t>збиток</t>
  </si>
  <si>
    <t>Резервний фонд</t>
  </si>
  <si>
    <t>витрати на паливо та енергію</t>
  </si>
  <si>
    <t>Інші операційні витрати</t>
  </si>
  <si>
    <t>придбання (виготовлення) інших необоротних матеріальних активів</t>
  </si>
  <si>
    <t>Чистий грошовий потік</t>
  </si>
  <si>
    <t>Забезпечення</t>
  </si>
  <si>
    <t>х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</si>
  <si>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</si>
  <si>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</si>
  <si>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</si>
  <si>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</si>
  <si>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</si>
  <si>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</si>
  <si>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</si>
  <si>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</si>
  <si>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</si>
  <si>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</si>
  <si>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</si>
  <si>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</si>
  <si>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</si>
  <si>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поліпшення основних фондів</t>
  </si>
  <si>
    <t>відрахування до резерву сумнівних боргів</t>
  </si>
  <si>
    <t>№ з/п</t>
  </si>
  <si>
    <t xml:space="preserve">Надходження від продажу акцій та облігацій </t>
  </si>
  <si>
    <t xml:space="preserve">Придбання акцій та облігацій  </t>
  </si>
  <si>
    <t>Залучення кредитних коштів</t>
  </si>
  <si>
    <t>Усього</t>
  </si>
  <si>
    <t>Відсоток</t>
  </si>
  <si>
    <t>Залишок нерозподіленого прибутку (непокритого збитку) на початок звітного періоду</t>
  </si>
  <si>
    <t>Залишок нерозподіленого прибутку (непокритого збитку) на кінець звітного періоду</t>
  </si>
  <si>
    <t>відрахування до недержавних пенсійних фондів</t>
  </si>
  <si>
    <t>витрати на консалтингові послуги</t>
  </si>
  <si>
    <t>амортизація основних засобів і нематеріальних активів</t>
  </si>
  <si>
    <t>консультаційні та інформаційні послуги</t>
  </si>
  <si>
    <t>Зобов'язання</t>
  </si>
  <si>
    <t xml:space="preserve">Сума, валюта за договорами </t>
  </si>
  <si>
    <t>Процентна ставка</t>
  </si>
  <si>
    <t>модернізація, модифікація (добудова, дообладнання, реконструкція) основних засобів</t>
  </si>
  <si>
    <t>Розвиток виробництва</t>
  </si>
  <si>
    <t>витрати на благодійну допомогу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</si>
  <si>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</si>
  <si>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 xml:space="preserve">Вид кредитного продукту та цільове призначення </t>
  </si>
  <si>
    <t>витрати на утримання основних фондів, інших необоротних активів загальногосподарського використання,  у тому числі:</t>
  </si>
  <si>
    <t>(посада)</t>
  </si>
  <si>
    <t>(підпис)</t>
  </si>
  <si>
    <t>витрати на рекламу</t>
  </si>
  <si>
    <t>Інші операційні витрати, усього, у тому числі:</t>
  </si>
  <si>
    <t>Капітальні інвестиції, усього,
у тому числі:</t>
  </si>
  <si>
    <t>податок на доходи фізичних осіб</t>
  </si>
  <si>
    <t>акцизний податок</t>
  </si>
  <si>
    <t>Заборгованість на останню дату</t>
  </si>
  <si>
    <t>Бюджетне фінансування</t>
  </si>
  <si>
    <t>інші платежі (розшифрувати)</t>
  </si>
  <si>
    <t>Дата видачі / погашення (графік)</t>
  </si>
  <si>
    <t>кредити</t>
  </si>
  <si>
    <t>Повернення коштів за короткостроковими зобов'язаннями, у тому числі:</t>
  </si>
  <si>
    <t>Отримання коштів за короткостроковими зобов'язаннями, у тому числі:</t>
  </si>
  <si>
    <t xml:space="preserve">позики </t>
  </si>
  <si>
    <t>Фінансовий результат до оподаткування</t>
  </si>
  <si>
    <t>І. Формування фінансових результатів</t>
  </si>
  <si>
    <t>Оптимальне значення</t>
  </si>
  <si>
    <t xml:space="preserve">         (ініціали, прізвище)    </t>
  </si>
  <si>
    <t>у тому числі:</t>
  </si>
  <si>
    <r>
      <t>у тому числі:</t>
    </r>
    <r>
      <rPr>
        <i/>
        <sz val="14"/>
        <rFont val="Times New Roman"/>
        <family val="1"/>
        <charset val="204"/>
      </rPr>
      <t xml:space="preserve"> </t>
    </r>
  </si>
  <si>
    <t>рентна плата за транспортування</t>
  </si>
  <si>
    <t>_____________________________</t>
  </si>
  <si>
    <t>Середньооблікова кількість штатних працівників</t>
  </si>
  <si>
    <t xml:space="preserve">до Порядку складання, затвердження </t>
  </si>
  <si>
    <t>витрати, пов'язані з використанням власних службових автомобілів</t>
  </si>
  <si>
    <t>Дохід від участі в капіталі (розшифрувати)</t>
  </si>
  <si>
    <t>Інші фінансові доходи (розшифрувати)</t>
  </si>
  <si>
    <t>інші адміністративні витрати (розшифрувати)</t>
  </si>
  <si>
    <t>Фінансові витрати (розшифрувати)</t>
  </si>
  <si>
    <t>Втрати від участі в капіталі (розшифрувати)</t>
  </si>
  <si>
    <t>Інші фонди (розшифрувати)</t>
  </si>
  <si>
    <t>Інші цілі (розшифрувати)</t>
  </si>
  <si>
    <t>Усього витрат</t>
  </si>
  <si>
    <t>облігації</t>
  </si>
  <si>
    <t>Інформація</t>
  </si>
  <si>
    <t>інші витрати (розшифрувати)</t>
  </si>
  <si>
    <t>інші витрати на збут (розшифрувати)</t>
  </si>
  <si>
    <t>Найменування  банку</t>
  </si>
  <si>
    <t>Інші джерела (розшифрувати)</t>
  </si>
  <si>
    <t>(ініціали, прізвище)</t>
  </si>
  <si>
    <t>за КОАТУУ</t>
  </si>
  <si>
    <t>за КОПФГ</t>
  </si>
  <si>
    <t xml:space="preserve">за ЄДРПОУ </t>
  </si>
  <si>
    <t>у тому числі за основними видами діяльності за КВЕД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</si>
  <si>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</si>
  <si>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(найменування підприємства)</t>
  </si>
  <si>
    <t>Рік</t>
  </si>
  <si>
    <t>Витрати на збут</t>
  </si>
  <si>
    <t>EBITDA</t>
  </si>
  <si>
    <t>Власний капітал</t>
  </si>
  <si>
    <t>Розподіл чистого прибутку</t>
  </si>
  <si>
    <t>IІ. Розрахунки з бюджетом</t>
  </si>
  <si>
    <t>Чистий рух коштів від інвестиційної діяльності </t>
  </si>
  <si>
    <t>Чистий рух коштів від фінансової діяльності </t>
  </si>
  <si>
    <t>Розрахунок показника EBITDA</t>
  </si>
  <si>
    <t xml:space="preserve">Вплив зміни валютних курсів на залишок коштів </t>
  </si>
  <si>
    <t>Довгострокові зобов'язання і забезпечення</t>
  </si>
  <si>
    <t>Поточні зобов'язання і забезпечення</t>
  </si>
  <si>
    <t>Собівартість реалізованої продукції (товарів, робіт, послуг)</t>
  </si>
  <si>
    <t>&gt; 1</t>
  </si>
  <si>
    <t>транспортні витрати</t>
  </si>
  <si>
    <t>витрати на зберігання та упаковку</t>
  </si>
  <si>
    <t>Коефіцієнти рентабельності та прибутковості</t>
  </si>
  <si>
    <t>Аналіз капітальних інвестицій</t>
  </si>
  <si>
    <t>Коефіцієнти фінансової стійкості та ліквідності</t>
  </si>
  <si>
    <t>Стандарти звітності П(с)БОУ</t>
  </si>
  <si>
    <t>Стандарти звітності МСФЗ</t>
  </si>
  <si>
    <t>Перенесено з додаткового капіталу</t>
  </si>
  <si>
    <t>Марка</t>
  </si>
  <si>
    <t>Рік придбання</t>
  </si>
  <si>
    <t>Витрати, усього</t>
  </si>
  <si>
    <t>Договір</t>
  </si>
  <si>
    <t>Основні фінансові показники</t>
  </si>
  <si>
    <t>Чистий дохід від реалізації продукції (товарів, робіт, послуг)</t>
  </si>
  <si>
    <t>витрати на оренду службових автомобілів</t>
  </si>
  <si>
    <t>Загальна кошторисна вартість</t>
  </si>
  <si>
    <t xml:space="preserve">IV. Капітальні інвестиції </t>
  </si>
  <si>
    <t>V. Коефіцієнтний аналіз</t>
  </si>
  <si>
    <t>курсові різниці</t>
  </si>
  <si>
    <t>4010</t>
  </si>
  <si>
    <t>Адміністративні витрати, у тому числі:</t>
  </si>
  <si>
    <t>Витрати на збут, у тому числі:</t>
  </si>
  <si>
    <t>Рентабельність EBITDA</t>
  </si>
  <si>
    <t>Коефіцієнт фінансової стійкості</t>
  </si>
  <si>
    <t>Елементи операційних витрат</t>
  </si>
  <si>
    <t>Факт наростаючим підсумком з початку року</t>
  </si>
  <si>
    <t>ЗВІТ</t>
  </si>
  <si>
    <t>(квартал, рік)</t>
  </si>
  <si>
    <t>__________________________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</si>
  <si>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</si>
  <si>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</si>
  <si>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план</t>
  </si>
  <si>
    <t>факт</t>
  </si>
  <si>
    <t>Найменування об’єкта</t>
  </si>
  <si>
    <t xml:space="preserve">та контролю виконання фінансового плану </t>
  </si>
  <si>
    <t xml:space="preserve">          </t>
  </si>
  <si>
    <t xml:space="preserve">                  (підпис)</t>
  </si>
  <si>
    <t xml:space="preserve">                                                   (посада)</t>
  </si>
  <si>
    <t>Коди</t>
  </si>
  <si>
    <t>інші операційні витрати (розшифрувати)</t>
  </si>
  <si>
    <t>Неконтрольована частка</t>
  </si>
  <si>
    <t>минулий рік</t>
  </si>
  <si>
    <t>поточний рік</t>
  </si>
  <si>
    <t xml:space="preserve">план </t>
  </si>
  <si>
    <t>Валовий прибуток/збиток</t>
  </si>
  <si>
    <t>Усього активи</t>
  </si>
  <si>
    <t>Усього зобов'язання і забезпечення</t>
  </si>
  <si>
    <t>Доходи і витрати (деталізація)</t>
  </si>
  <si>
    <t xml:space="preserve">пояснення та обґрунтування відхилення від запланованого рівня доходів/витрат                               </t>
  </si>
  <si>
    <t>відхилення,  +/–</t>
  </si>
  <si>
    <t>виконання, %</t>
  </si>
  <si>
    <t>Фінансовий результат від операційної діяльності, рядок 1100</t>
  </si>
  <si>
    <t>Матеріальні витрати, у тому числі:</t>
  </si>
  <si>
    <t>витрати на сировину та основні матеріали</t>
  </si>
  <si>
    <t>Найменування показника</t>
  </si>
  <si>
    <t>Відхилення,  +/–</t>
  </si>
  <si>
    <t>Виконання, %</t>
  </si>
  <si>
    <t>адміністративно-управлінський персонал</t>
  </si>
  <si>
    <t>директор</t>
  </si>
  <si>
    <t>працівники</t>
  </si>
  <si>
    <t>__________________________________________________</t>
  </si>
  <si>
    <t>освоєння капітальних вкладень</t>
  </si>
  <si>
    <t>власні кошти</t>
  </si>
  <si>
    <t>кредитні кошти</t>
  </si>
  <si>
    <t>інші джерела (зазначити джерело)</t>
  </si>
  <si>
    <t>фінансування капітальних інвестицій (оплата грошовими коштами), усього</t>
  </si>
  <si>
    <t xml:space="preserve">у тому числі </t>
  </si>
  <si>
    <t>Власні кошти (розшифрувати)</t>
  </si>
  <si>
    <t xml:space="preserve">Довгострокові зобов'язання, усього </t>
  </si>
  <si>
    <t>Короткострокові зобов'язання, усього</t>
  </si>
  <si>
    <t>Інші фінансові зобов'язання, усього</t>
  </si>
  <si>
    <t>кількість продукції/             наданих послуг, одиниця виміру</t>
  </si>
  <si>
    <t>Примітки</t>
  </si>
  <si>
    <t xml:space="preserve">      Загальна інформація про підприємство (резюме)</t>
  </si>
  <si>
    <t xml:space="preserve">                   (підпис)</t>
  </si>
  <si>
    <t xml:space="preserve">                                         (посада)</t>
  </si>
  <si>
    <t xml:space="preserve">(ініціали, прізвище)    </t>
  </si>
  <si>
    <t xml:space="preserve">                                           (посада)</t>
  </si>
  <si>
    <t xml:space="preserve">             (ініціали, прізвище)    </t>
  </si>
  <si>
    <t>Ковенанти/обмежувальні коефіцієнти</t>
  </si>
  <si>
    <t xml:space="preserve">Найменування об’єкта </t>
  </si>
  <si>
    <t>Інформація щодо проектно-кошторисної документації (стан розроблення, затвердження, у разі затвердження зазначити орган, яким затверджено, та відповідний документ)</t>
  </si>
  <si>
    <t>Рік початку        і закінчення будівництва</t>
  </si>
  <si>
    <t>Збільшення</t>
  </si>
  <si>
    <t>Характеризує ефективність використання активів підприємства</t>
  </si>
  <si>
    <t>Характеризує ефективність господарської діяльності підприємства</t>
  </si>
  <si>
    <t>Характеризує співвідношення власних та позикових коштів і залежність підприємства від зовнішніх фінансових джерел</t>
  </si>
  <si>
    <t>Характеризує інвестиційну політику підприємства</t>
  </si>
  <si>
    <t>Показує достатність ресурсів підприємства, які може бути використано для погашення його поточних зобов'язань.  Нормативним значенням для цього показника є &gt; 1–1,5</t>
  </si>
  <si>
    <t>Мета використання</t>
  </si>
  <si>
    <t>Інші коефіцієнти/ковенанти, якщо такі передбачені умовами кредитних договорів, із зазначенням банку, валюти та суми зобов'язання на дату останньої звітності, строку погашення. У графі "Оптимальне значення" вказати граничне значення коефіцієнта</t>
  </si>
  <si>
    <t>зміна ціни одиниці  (вартості продукції/     наданих послуг)</t>
  </si>
  <si>
    <t>Інші операційні доходи, у тому числі:</t>
  </si>
  <si>
    <t>нетипові операційні доходи</t>
  </si>
  <si>
    <t>Інші операційні витрати, у тому числі:</t>
  </si>
  <si>
    <t>нетипові операційні витрати</t>
  </si>
  <si>
    <t>Дохід від участі в капіталі</t>
  </si>
  <si>
    <t>Втрати від участі в капіталі</t>
  </si>
  <si>
    <t>Інші фінансові доходи</t>
  </si>
  <si>
    <t>Фінансові витрати</t>
  </si>
  <si>
    <t>Інші фонди</t>
  </si>
  <si>
    <t>Інші цілі</t>
  </si>
  <si>
    <t>Капітальні інвестиції, усього, у тому числі:</t>
  </si>
  <si>
    <t>Джерела капітальних інвестицій, усього, у тому числі:</t>
  </si>
  <si>
    <t>4000/1</t>
  </si>
  <si>
    <t>4000/2</t>
  </si>
  <si>
    <t>4000/3</t>
  </si>
  <si>
    <t>4000/4</t>
  </si>
  <si>
    <t>Середньомісячні витрати на оплату праці одного працівника (гривень), усього, у тому числі: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</si>
  <si>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</si>
  <si>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</si>
  <si>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</si>
  <si>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</si>
  <si>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капітальний ремонт</t>
  </si>
  <si>
    <t>Інші операційні доходи, усього, у тому числі:</t>
  </si>
  <si>
    <t>інші операційні доходи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</si>
  <si>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</si>
  <si>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</si>
  <si>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</si>
  <si>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Нараховані до сплати відрахування частини чистого прибутку, усього, у тому числі:</t>
  </si>
  <si>
    <t xml:space="preserve">Надходження грошових коштів від операційної діяльності </t>
  </si>
  <si>
    <t>Надходження авансів від покупців і замовників</t>
  </si>
  <si>
    <t xml:space="preserve">Надходження грошових коштів від інвестиційної діяльності </t>
  </si>
  <si>
    <t xml:space="preserve">Надходження грошових коштів від фінансової діяльності </t>
  </si>
  <si>
    <t xml:space="preserve">Розрахунки за продукцію (товари, роботи та послуги) </t>
  </si>
  <si>
    <t xml:space="preserve">Розрахунки з оплати праці </t>
  </si>
  <si>
    <t>податок на прибуток підприємств</t>
  </si>
  <si>
    <t>податок на додану вартість</t>
  </si>
  <si>
    <t>рентна плата</t>
  </si>
  <si>
    <t>Повернення коштів до бюджету</t>
  </si>
  <si>
    <t xml:space="preserve">Сплата дивідендів </t>
  </si>
  <si>
    <t>Отримання коштів за довгостроковими зобов'язаннями, у тому числі:</t>
  </si>
  <si>
    <t>інші обов’язкові платежі, у тому числі:</t>
  </si>
  <si>
    <t>Повернення коштів за довгостроковими зобов'язаннями, у тому числі:</t>
  </si>
  <si>
    <t>Видатки грошових коштів від операційної діяльності</t>
  </si>
  <si>
    <t xml:space="preserve">Видатки грошових коштів від інвестиційної діяльності </t>
  </si>
  <si>
    <t xml:space="preserve">Видатки грошових коштів від фінансової діяльності </t>
  </si>
  <si>
    <t>Найменування видів діяльності за КВЕД</t>
  </si>
  <si>
    <t xml:space="preserve">      1. Дані про підприємство, персонал та витрати на оплату праці</t>
  </si>
  <si>
    <t>Чистий фінансовий результат, у тому числі:</t>
  </si>
  <si>
    <t>ІІІ. Рух грошових коштів (за прямим методом)</t>
  </si>
  <si>
    <t>Повернення податків і зборів, у тому числі:</t>
  </si>
  <si>
    <t>податку на додану вартість</t>
  </si>
  <si>
    <t>Зобов’язання з податків, зборів та інших обов’язкових платежів, у тому числі:</t>
  </si>
  <si>
    <t>Виручка від реалізації фінансових інвестицій</t>
  </si>
  <si>
    <t xml:space="preserve">Виручка від реалізації необоротних активів </t>
  </si>
  <si>
    <t>Надходження від власного капіталу</t>
  </si>
  <si>
    <t>Витрачання на викуп власних акцій</t>
  </si>
  <si>
    <t>Чистий рух коштів від операційної діяльності</t>
  </si>
  <si>
    <t>нетипові операційні доходи (розшифрувати)</t>
  </si>
  <si>
    <t>Чистий фінансовий результат</t>
  </si>
  <si>
    <t>І. Рух коштів у результаті операційної діяльності</t>
  </si>
  <si>
    <t>3146/1</t>
  </si>
  <si>
    <t>II. Рух коштів у результаті інвестиційної діяльності</t>
  </si>
  <si>
    <t>III. Рух коштів у результаті фінансової діяльності</t>
  </si>
  <si>
    <t>Залишок коштів на початок періоду</t>
  </si>
  <si>
    <t>Залишок коштів на кінець періоду</t>
  </si>
  <si>
    <t>Чистий рух коштів від фінансової діяльності</t>
  </si>
  <si>
    <t>IІІ. Рух грошових коштів</t>
  </si>
  <si>
    <t>ІV. Капітальні інвестиції</t>
  </si>
  <si>
    <t>VI. Звіт про фінансовий стан</t>
  </si>
  <si>
    <t>VІI. Кредитна політика</t>
  </si>
  <si>
    <t>7000</t>
  </si>
  <si>
    <t>7010</t>
  </si>
  <si>
    <t>7001</t>
  </si>
  <si>
    <t>7002</t>
  </si>
  <si>
    <t>7003</t>
  </si>
  <si>
    <t>7011</t>
  </si>
  <si>
    <t>7012</t>
  </si>
  <si>
    <t>7013</t>
  </si>
  <si>
    <t>VIII. Дані про персонал та витрати на оплату праці</t>
  </si>
  <si>
    <t>8000</t>
  </si>
  <si>
    <t>8001</t>
  </si>
  <si>
    <t>8002</t>
  </si>
  <si>
    <t>8003</t>
  </si>
  <si>
    <t>8010</t>
  </si>
  <si>
    <t>8020</t>
  </si>
  <si>
    <t>8021</t>
  </si>
  <si>
    <t>8022</t>
  </si>
  <si>
    <t>8023</t>
  </si>
  <si>
    <t>1050/1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</si>
  <si>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</si>
  <si>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</si>
  <si>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</si>
  <si>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</si>
  <si>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</si>
  <si>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Зменшення</t>
  </si>
  <si>
    <t>Рентабельність діяльності</t>
  </si>
  <si>
    <t>Рентабельність активів</t>
  </si>
  <si>
    <t>Рентабельність власного капіталу</t>
  </si>
  <si>
    <t>Коефіцієнт зносу основних засобів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</si>
  <si>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</si>
  <si>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</si>
  <si>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</si>
  <si>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</si>
  <si>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</si>
  <si>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 xml:space="preserve">                                                 (посада)</t>
  </si>
  <si>
    <t>Факт наростаючим підсумком
з початку року</t>
  </si>
  <si>
    <t>Факт наростаючим підсумком 
з початку року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</si>
  <si>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</si>
  <si>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</si>
  <si>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r>
      <t xml:space="preserve">Відхилення,  +/–
</t>
    </r>
    <r>
      <rPr>
        <sz val="12"/>
        <rFont val="Times New Roman"/>
        <family val="1"/>
        <charset val="204"/>
      </rPr>
      <t>(Факт звітного періоду /
План звітного періоду)</t>
    </r>
  </si>
  <si>
    <r>
      <t xml:space="preserve">Виконання, %
</t>
    </r>
    <r>
      <rPr>
        <sz val="12"/>
        <rFont val="Times New Roman"/>
        <family val="1"/>
        <charset val="204"/>
      </rPr>
      <t>(Факт звітного періоду /
План звітного періоду)</t>
    </r>
  </si>
  <si>
    <t>Дата
початку
оренди</t>
  </si>
  <si>
    <t>Документ, яким затверджений титул будови,
із зазначенням органу, який його погодив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</si>
  <si>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
працівників, зовнішніх сумісників та працівників,
що працюють за цивільно-правовими договорами)</t>
    </r>
    <r>
      <rPr>
        <b/>
        <sz val="14"/>
        <rFont val="Times New Roman"/>
        <family val="1"/>
        <charset val="204"/>
      </rPr>
      <t>,
у тому числі:</t>
    </r>
  </si>
  <si>
    <t>Цільове фінансування</t>
  </si>
  <si>
    <t>Отримано залучених коштів, усього, у тому числі:</t>
  </si>
  <si>
    <t>Повернено залучених коштів, усього, у тому числі: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</si>
  <si>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</si>
  <si>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</si>
  <si>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</si>
  <si>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Сплата податків та зборів до місцевих бюджетів (податкові платежі)</t>
  </si>
  <si>
    <t>Інші податки, збори та платежі на користь держави,
усього, у тому числі:</t>
  </si>
  <si>
    <t xml:space="preserve">Сплата податків, зборів та інших обов'язкових платежів 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</si>
  <si>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</si>
  <si>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</si>
  <si>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</si>
  <si>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</si>
  <si>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</si>
  <si>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</si>
  <si>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</si>
  <si>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</si>
  <si>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інші (штрафи, пені, неустойки) (розшифрувати)</t>
  </si>
  <si>
    <t>нетипові операційні витрати (розшифрувати)</t>
  </si>
  <si>
    <t>Коефіцієнт відношення боргу до EBITDA
(довгострокові зобов'язання, рядок 6030 + поточні зобов'язання, рядок 6040) / EBITDA, рядок 1310</t>
  </si>
  <si>
    <t>x</t>
  </si>
  <si>
    <t>Одиниця виміру, тис. грн</t>
  </si>
  <si>
    <t>рентна плата за користування надрами</t>
  </si>
  <si>
    <t>залучені кредитні кошти</t>
  </si>
  <si>
    <t>бюджетне фінансування</t>
  </si>
  <si>
    <t>інші джерела</t>
  </si>
  <si>
    <t>довгострокові зобов'язання</t>
  </si>
  <si>
    <t>короткострокові зобов'язання</t>
  </si>
  <si>
    <t>інші фінансові зобов'язання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</si>
  <si>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</si>
  <si>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</si>
  <si>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</si>
  <si>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</si>
  <si>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</si>
  <si>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Інші витрати (розшифрувати)</t>
  </si>
  <si>
    <t>Цільове фінансування  (розшифрувати)</t>
  </si>
  <si>
    <t>Виручка від реалізації продукції (товарів, робіт, послуг)</t>
  </si>
  <si>
    <r>
      <t>Інші надходження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</si>
  <si>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Придбання (створення) основних засобів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</si>
  <si>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Капітальне будівництво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</si>
  <si>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Придбання (створення) нематеріальних активів (розшифрувати)</t>
    </r>
    <r>
      <rPr>
        <i/>
        <sz val="14"/>
        <rFont val="Times New Roman"/>
        <family val="1"/>
        <charset val="204"/>
      </rPr>
      <t xml:space="preserve"> </t>
    </r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</si>
  <si>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</si>
  <si>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поточної ліквідності (покриття)
(оборотні активи, рядок 6010 / поточні зобов'язання, рядок 6040)</t>
  </si>
  <si>
    <t>Коефіцієнт відношення капітальних інвестицій до амортизації
(капітальні інвестиції, рядок 4000 / амортизація, рядок 1430)</t>
  </si>
  <si>
    <t>Коефіцієнт відношення капітальних інвестицій до чистого доходу від реалізації продукції (товарів, робіт, послуг)
(капітальні інвестиції, рядок 4000 / чистий дохід від реалізації продукції (товарів, робіт, послуг), рядок 1000)</t>
  </si>
  <si>
    <t>Коефіцієнт зносу основних засобів 
(сума зносу, рядок 6003 / первісна вартість основних засобів, рядок 6002)</t>
  </si>
  <si>
    <t>Фонд оплати праці, тис. грн,
у тому числі:</t>
  </si>
  <si>
    <t>Витрати на оплату праці,
тис. грн, у тому числі:</t>
  </si>
  <si>
    <t>Середньомісячні витрати на оплату праці
одного працівника (грн), усього,
у тому числі:</t>
  </si>
  <si>
    <t xml:space="preserve">У разі збільшення витрат на оплату праці у звітному періоді порівняно із запланованими та фактичними витратами відповідного періоду минулого року обов'язково надаються обґрунтування. </t>
  </si>
  <si>
    <t>чистий дохід  від реалізації продукції (товарів, робіт, послуг),     тис. грн</t>
  </si>
  <si>
    <t>ціна одиниці     (вартість  продукції/     наданих послуг), грн</t>
  </si>
  <si>
    <t>Відхилення,  +/–
(факт звітного періоду /
план звітного періоду)</t>
  </si>
  <si>
    <t>Виконання, %
(факт звітного періоду /
план звітного періоду)</t>
  </si>
  <si>
    <t>тис. грн (без ПДВ)</t>
  </si>
  <si>
    <t xml:space="preserve">Прибуток </t>
  </si>
  <si>
    <t>Збиток</t>
  </si>
  <si>
    <t>Валова рентабельність
(валовий прибуток, рядок 1020 / чистий дохід від реалізації продукції (товарів, робіт, послуг), рядок 1000) х 100, %</t>
  </si>
  <si>
    <t>Рентабельність EBITDA
(EBITDA, рядок 1310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</si>
  <si>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</si>
  <si>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</si>
  <si>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</si>
  <si>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{Додаток 3 в редакції Наказу Міністерства економічного розвитку і торгівлі № 1394 від 03.11.2015}</t>
  </si>
  <si>
    <r>
      <t xml:space="preserve">Середня кількість працівників </t>
    </r>
    <r>
      <rPr>
        <sz val="14"/>
        <color indexed="8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4"/>
        <color indexed="8"/>
        <rFont val="Times New Roman"/>
        <family val="1"/>
        <charset val="204"/>
      </rPr>
      <t>, у тому числі:</t>
    </r>
  </si>
  <si>
    <t>(пункт 11)</t>
  </si>
  <si>
    <t>(тис.грн.)</t>
  </si>
  <si>
    <t>у тому числі державні гранти і субсидії</t>
  </si>
  <si>
    <t>у тому числі фінансові запозичення</t>
  </si>
  <si>
    <t>Усього пасиви</t>
  </si>
  <si>
    <t>Контроль</t>
  </si>
  <si>
    <t xml:space="preserve">Факт наростаючим підсумком
з початку року </t>
  </si>
  <si>
    <t>тис.грн.</t>
  </si>
  <si>
    <t xml:space="preserve">      2. Інформація про бізнес підприємства (код рядка 1000 фінансового плану)</t>
  </si>
  <si>
    <t xml:space="preserve">      3. Діючі фінансові зобов'язання підприємства</t>
  </si>
  <si>
    <t>Заборгованість за кредитами на початок звітного періоду (зазначити період)</t>
  </si>
  <si>
    <t>Отримано залучених коштів за звітний період (зазначити період)</t>
  </si>
  <si>
    <t>Повернено залучених коштів за звітний період (зазначити період)</t>
  </si>
  <si>
    <t>Заборгованість на кінець звітного періоду (зазначити період)</t>
  </si>
  <si>
    <t>план
звітного періоду (зазначити період)</t>
  </si>
  <si>
    <t>факт
звітного періоду (зазначити період)</t>
  </si>
  <si>
    <t>факт
відповідного періоду
минулого року (зазначити період)</t>
  </si>
  <si>
    <t>Поповнення статуного капіталу підприємства</t>
  </si>
  <si>
    <t>Направлення коштів на:</t>
  </si>
  <si>
    <t>придбання та оновлення необоротних активів (розшифрувати)</t>
  </si>
  <si>
    <t>поповнення обігових коштів (розшифрувати)</t>
  </si>
  <si>
    <t>Інші податки, збори та платежі, усього, у тому числі:</t>
  </si>
  <si>
    <t xml:space="preserve">Усього виплат </t>
  </si>
  <si>
    <t>гроші та їх еквіваленти</t>
  </si>
  <si>
    <t xml:space="preserve">      4. Інформація щодо отримання та повернення залучених коштів</t>
  </si>
  <si>
    <t>5. Витрати, пов'язані з використанням власних службових автомобілів (у складі адміністративних витрат, рядок 1031)</t>
  </si>
  <si>
    <t>6. Витрати на оренду службових автомобілів (у складі адміністративних витрат, рядок 1032)</t>
  </si>
  <si>
    <t>7. Джерела капітальних інвестицій</t>
  </si>
  <si>
    <t>8. Капітальне будівництво (рядок 4010 таблиці 4)</t>
  </si>
  <si>
    <t>Таблиця 1</t>
  </si>
  <si>
    <t>Таблиця 2</t>
  </si>
  <si>
    <t>Таблиця 3</t>
  </si>
  <si>
    <t>Таблиця 4</t>
  </si>
  <si>
    <t>Таблиця 5</t>
  </si>
  <si>
    <t>Таблиця 6</t>
  </si>
  <si>
    <t>Продовження таблиці 6</t>
  </si>
  <si>
    <t>Таблиця 7</t>
  </si>
  <si>
    <t>комунальних підприємств</t>
  </si>
  <si>
    <t>відрахування частини чистого прибутку комунальними підприємствами до обласного бюджету</t>
  </si>
  <si>
    <t>комунальними підприємствами до обласного бюджету</t>
  </si>
  <si>
    <t xml:space="preserve">відрахування частини чистого прибутку комунальними підприємствами </t>
  </si>
  <si>
    <t>Надходження коштів з обласного бюджету</t>
  </si>
  <si>
    <t>IV. Розподіл коштів, отриманих з обласного бюджету на поповнення статутного капіталу</t>
  </si>
  <si>
    <t>Додаток 3.1</t>
  </si>
  <si>
    <t>03187795</t>
  </si>
  <si>
    <t>0523983002</t>
  </si>
  <si>
    <t>01.11</t>
  </si>
  <si>
    <t>Комунальне підприємство "Антопільське"</t>
  </si>
  <si>
    <t xml:space="preserve">Комунальне підприємство </t>
  </si>
  <si>
    <t>с.Антопіль,Тульчинський р-н,Вінницька обл.</t>
  </si>
  <si>
    <t>Вінницька обласна Рада</t>
  </si>
  <si>
    <t>Сільське господарство</t>
  </si>
  <si>
    <t>Вирощування зернових культур,бобових і насіння олійних культур</t>
  </si>
  <si>
    <t>тис.грн</t>
  </si>
  <si>
    <t>Комунальна</t>
  </si>
  <si>
    <t>с.Антопіль,вул.Вишнева,46 ,Тульчинський р-н,Вінницька обл.</t>
  </si>
  <si>
    <t>в.о.директора Більмак В.А.</t>
  </si>
  <si>
    <t>за 1 півріччя 2026 року</t>
  </si>
  <si>
    <t>минулий рік (1 півріччя 2025 р.)</t>
  </si>
  <si>
    <t>поточний рік (1 півріччя 2026р.)</t>
  </si>
  <si>
    <t>Звітний період (квартал, рік) (1 півріччя 2026р.)</t>
  </si>
  <si>
    <t>минулий рік (1 півріччя 2025р.)</t>
  </si>
  <si>
    <t>Керівник   В.О.Директора</t>
  </si>
  <si>
    <t>Більмак В.А.</t>
  </si>
  <si>
    <t xml:space="preserve">                                     Більмак В.А.</t>
  </si>
  <si>
    <r>
      <t>Керівник</t>
    </r>
    <r>
      <rPr>
        <sz val="14"/>
        <rFont val="Times New Roman"/>
        <family val="1"/>
        <charset val="204"/>
      </rPr>
      <t xml:space="preserve">   В.о.директора</t>
    </r>
  </si>
  <si>
    <t xml:space="preserve">              Більмак В.А.</t>
  </si>
  <si>
    <t xml:space="preserve">                                    Більмак В.А.</t>
  </si>
  <si>
    <t>Факт наростаючим підсумком з початку року (1 півріччя)</t>
  </si>
  <si>
    <r>
      <t>Керівник</t>
    </r>
    <r>
      <rPr>
        <sz val="14"/>
        <rFont val="Times New Roman"/>
        <family val="1"/>
        <charset val="204"/>
      </rPr>
      <t xml:space="preserve">    В.О.Директора</t>
    </r>
  </si>
  <si>
    <t>до фінансового плану на 1 півріччя 2026 рік</t>
  </si>
  <si>
    <t>Факт
відповідного періоду минулого року (1 півріччя 2025року)</t>
  </si>
  <si>
    <t>План
звітного періоду (1 півріччя 2026р.)</t>
  </si>
  <si>
    <t>Факт
звітного періоду (1 півріччя 2026р.)</t>
  </si>
  <si>
    <t xml:space="preserve">                                  Більмак В.А.</t>
  </si>
  <si>
    <t xml:space="preserve">Керівник                                 В.О.Директора </t>
  </si>
  <si>
    <t>план
звітного періоду (1 півріччя 2026року)</t>
  </si>
  <si>
    <t>факт
відповідного періоду 
минулого року (1півріччя 2025року)</t>
  </si>
  <si>
    <t>факт
звітного періоду (1 півріччя 2026року)</t>
  </si>
  <si>
    <t>минулий рік (1 півріччя 2025 року)</t>
  </si>
  <si>
    <t>поточний рік (1 півріччя 2026року)</t>
  </si>
  <si>
    <t>Звітний період (квартал, рік) (1 півріччя 2026року)</t>
  </si>
  <si>
    <t>минулий рік (1 півріччя 2025року)</t>
  </si>
  <si>
    <t>Керівник                              В.О.Директора</t>
  </si>
  <si>
    <t xml:space="preserve">                     Більмак В.А.</t>
  </si>
  <si>
    <t>Керівник                          В.О.Директора</t>
  </si>
  <si>
    <t>План (1 півріччя 2026року)</t>
  </si>
  <si>
    <t>Факт (1 півріччя 2026року)</t>
  </si>
  <si>
    <t>ВАЗ 2110</t>
  </si>
  <si>
    <t>ГАЗ 3110</t>
  </si>
  <si>
    <t>Службова</t>
  </si>
  <si>
    <t>2001р.випуску</t>
  </si>
  <si>
    <t>0</t>
  </si>
  <si>
    <r>
      <t>Керівник</t>
    </r>
    <r>
      <rPr>
        <sz val="14"/>
        <rFont val="Times New Roman"/>
        <family val="1"/>
        <charset val="204"/>
      </rPr>
      <t xml:space="preserve">                           В.О.Директора</t>
    </r>
  </si>
  <si>
    <t>01.11 вирощування зернових і технічних культур -кукурудза</t>
  </si>
  <si>
    <t>кількість продукції/             наданих послуг, одиниця виміру,кг</t>
  </si>
  <si>
    <t>01.11 вирощування зернових і технічних культур - соняшник</t>
  </si>
  <si>
    <t xml:space="preserve">             В.А.Більмак</t>
  </si>
  <si>
    <t xml:space="preserve">Керівник                   В.О.Директора </t>
  </si>
  <si>
    <t>Лущильник причіпний 2,6м</t>
  </si>
  <si>
    <t>Транспортний візок ВТ-3</t>
  </si>
  <si>
    <t>Розкидач мінеральних добрив</t>
  </si>
  <si>
    <t xml:space="preserve">Інші надходження (25% компенсація за куплену вітчизняну техніку) </t>
  </si>
  <si>
    <t>плановий рік</t>
  </si>
  <si>
    <t>ПРО ВИКОНАННЯ ФІНАНСОВОГО ПЛАНУ ПІДПРИЄМСТВА (Комунальне підприємство "Антопільське")</t>
  </si>
</sst>
</file>

<file path=xl/styles.xml><?xml version="1.0" encoding="utf-8"?>
<styleSheet xmlns="http://schemas.openxmlformats.org/spreadsheetml/2006/main">
  <numFmts count="20">
    <numFmt numFmtId="6" formatCode="#,##0&quot;р.&quot;;[Red]\-#,##0&quot;р.&quot;"/>
    <numFmt numFmtId="7" formatCode="#,##0.00&quot;р.&quot;;\-#,##0.00&quot;р.&quot;"/>
    <numFmt numFmtId="43" formatCode="_-* #,##0.00_р_._-;\-* #,##0.00_р_._-;_-* &quot;-&quot;??_р_._-;_-@_-"/>
    <numFmt numFmtId="164" formatCode="_-* #,##0.00\ _г_р_н_._-;\-* #,##0.00\ _г_р_н_._-;_-* &quot;-&quot;??\ _г_р_н_._-;_-@_-"/>
    <numFmt numFmtId="165" formatCode="_-* #,##0.00_₴_-;\-* #,##0.00_₴_-;_-* &quot;-&quot;??_₴_-;_-@_-"/>
    <numFmt numFmtId="166" formatCode="0.0"/>
    <numFmt numFmtId="167" formatCode="#,##0.0"/>
    <numFmt numFmtId="168" formatCode="###\ ##0.000"/>
    <numFmt numFmtId="169" formatCode="_(&quot;$&quot;* #,##0.00_);_(&quot;$&quot;* \(#,##0.00\);_(&quot;$&quot;* &quot;-&quot;??_);_(@_)"/>
    <numFmt numFmtId="170" formatCode="_(* #,##0_);_(* \(#,##0\);_(* &quot;-&quot;_);_(@_)"/>
    <numFmt numFmtId="171" formatCode="_(* #,##0.00_);_(* \(#,##0.00\);_(* &quot;-&quot;??_);_(@_)"/>
    <numFmt numFmtId="172" formatCode="#,##0.0_ ;[Red]\-#,##0.0\ "/>
    <numFmt numFmtId="173" formatCode="0.0;\(0.0\);\ ;\-"/>
    <numFmt numFmtId="174" formatCode="_(* #,##0_);_(* \(#,##0\);_(* &quot;-&quot;??_);_(@_)"/>
    <numFmt numFmtId="175" formatCode="_(* #,##0.0_);_(* \(#,##0.0\);_(* &quot;-&quot;??_);_(@_)"/>
    <numFmt numFmtId="176" formatCode="_(* #,##0.0_);_(* \(#,##0.0\);_(* &quot;-&quot;_);_(@_)"/>
    <numFmt numFmtId="177" formatCode="_(* #,##0.00_);_(* \(#,##0.00\);_(* &quot;-&quot;_);_(@_)"/>
    <numFmt numFmtId="178" formatCode="_(* #,##0.000_);_(* \(#,##0.000\);_(* &quot;-&quot;??_);_(@_)"/>
    <numFmt numFmtId="179" formatCode="_(* #,##0.00000_);_(* \(#,##0.00000\);_(* &quot;-&quot;??_);_(@_)"/>
    <numFmt numFmtId="180" formatCode="_(* #,##0.0000_);_(* \(#,##0.0000\);_(* &quot;-&quot;??_);_(@_)"/>
  </numFmts>
  <fonts count="8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6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4">
    <xf numFmtId="0" fontId="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4" fillId="2" borderId="0" applyNumberFormat="0" applyBorder="0" applyAlignment="0" applyProtection="0"/>
    <xf numFmtId="0" fontId="1" fillId="2" borderId="0" applyNumberFormat="0" applyBorder="0" applyAlignment="0" applyProtection="0"/>
    <xf numFmtId="0" fontId="34" fillId="3" borderId="0" applyNumberFormat="0" applyBorder="0" applyAlignment="0" applyProtection="0"/>
    <xf numFmtId="0" fontId="1" fillId="3" borderId="0" applyNumberFormat="0" applyBorder="0" applyAlignment="0" applyProtection="0"/>
    <xf numFmtId="0" fontId="34" fillId="4" borderId="0" applyNumberFormat="0" applyBorder="0" applyAlignment="0" applyProtection="0"/>
    <xf numFmtId="0" fontId="1" fillId="4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6" borderId="0" applyNumberFormat="0" applyBorder="0" applyAlignment="0" applyProtection="0"/>
    <xf numFmtId="0" fontId="1" fillId="6" borderId="0" applyNumberFormat="0" applyBorder="0" applyAlignment="0" applyProtection="0"/>
    <xf numFmtId="0" fontId="34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4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9" borderId="0" applyNumberFormat="0" applyBorder="0" applyAlignment="0" applyProtection="0"/>
    <xf numFmtId="0" fontId="1" fillId="9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5" fillId="12" borderId="0" applyNumberFormat="0" applyBorder="0" applyAlignment="0" applyProtection="0"/>
    <xf numFmtId="0" fontId="17" fillId="12" borderId="0" applyNumberFormat="0" applyBorder="0" applyAlignment="0" applyProtection="0"/>
    <xf numFmtId="0" fontId="35" fillId="9" borderId="0" applyNumberFormat="0" applyBorder="0" applyAlignment="0" applyProtection="0"/>
    <xf numFmtId="0" fontId="17" fillId="9" borderId="0" applyNumberFormat="0" applyBorder="0" applyAlignment="0" applyProtection="0"/>
    <xf numFmtId="0" fontId="35" fillId="10" borderId="0" applyNumberFormat="0" applyBorder="0" applyAlignment="0" applyProtection="0"/>
    <xf numFmtId="0" fontId="17" fillId="10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4" borderId="0" applyNumberFormat="0" applyBorder="0" applyAlignment="0" applyProtection="0"/>
    <xf numFmtId="0" fontId="35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28" fillId="3" borderId="0" applyNumberFormat="0" applyBorder="0" applyAlignment="0" applyProtection="0"/>
    <xf numFmtId="0" fontId="20" fillId="20" borderId="1" applyNumberFormat="0" applyAlignment="0" applyProtection="0"/>
    <xf numFmtId="0" fontId="25" fillId="21" borderId="2" applyNumberFormat="0" applyAlignment="0" applyProtection="0"/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164" fontId="14" fillId="0" borderId="0" applyFont="0" applyFill="0" applyBorder="0" applyAlignment="0" applyProtection="0"/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0" fontId="29" fillId="0" borderId="0" applyNumberFormat="0" applyFill="0" applyBorder="0" applyAlignment="0" applyProtection="0"/>
    <xf numFmtId="168" fontId="37" fillId="0" borderId="0" applyAlignment="0">
      <alignment wrapText="1"/>
    </xf>
    <xf numFmtId="0" fontId="32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39" fillId="22" borderId="7">
      <alignment horizontal="left" vertical="center"/>
      <protection locked="0"/>
    </xf>
    <xf numFmtId="49" fontId="39" fillId="22" borderId="7">
      <alignment horizontal="left" vertical="center"/>
    </xf>
    <xf numFmtId="4" fontId="39" fillId="22" borderId="7">
      <alignment horizontal="right" vertical="center"/>
      <protection locked="0"/>
    </xf>
    <xf numFmtId="4" fontId="39" fillId="22" borderId="7">
      <alignment horizontal="right" vertical="center"/>
    </xf>
    <xf numFmtId="4" fontId="40" fillId="22" borderId="7">
      <alignment horizontal="right" vertical="center"/>
      <protection locked="0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9" fontId="42" fillId="22" borderId="3">
      <alignment horizontal="left" vertical="center"/>
      <protection locked="0"/>
    </xf>
    <xf numFmtId="49" fontId="42" fillId="22" borderId="3">
      <alignment horizontal="left" vertical="center"/>
    </xf>
    <xf numFmtId="4" fontId="41" fillId="22" borderId="3">
      <alignment horizontal="right" vertical="center"/>
      <protection locked="0"/>
    </xf>
    <xf numFmtId="4" fontId="41" fillId="22" borderId="3">
      <alignment horizontal="right" vertical="center"/>
    </xf>
    <xf numFmtId="4" fontId="43" fillId="22" borderId="3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6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6" fillId="22" borderId="3">
      <alignment horizontal="right" vertical="center"/>
    </xf>
    <xf numFmtId="4" fontId="40" fillId="22" borderId="3">
      <alignment horizontal="right" vertical="center"/>
      <protection locked="0"/>
    </xf>
    <xf numFmtId="49" fontId="44" fillId="22" borderId="3">
      <alignment horizontal="left" vertical="center"/>
      <protection locked="0"/>
    </xf>
    <xf numFmtId="49" fontId="44" fillId="22" borderId="3">
      <alignment horizontal="left" vertical="center"/>
    </xf>
    <xf numFmtId="49" fontId="45" fillId="22" borderId="3">
      <alignment horizontal="left" vertical="center"/>
      <protection locked="0"/>
    </xf>
    <xf numFmtId="49" fontId="45" fillId="22" borderId="3">
      <alignment horizontal="left" vertical="center"/>
    </xf>
    <xf numFmtId="4" fontId="44" fillId="22" borderId="3">
      <alignment horizontal="right" vertical="center"/>
      <protection locked="0"/>
    </xf>
    <xf numFmtId="4" fontId="44" fillId="22" borderId="3">
      <alignment horizontal="right" vertical="center"/>
    </xf>
    <xf numFmtId="4" fontId="46" fillId="22" borderId="3">
      <alignment horizontal="right" vertical="center"/>
      <protection locked="0"/>
    </xf>
    <xf numFmtId="49" fontId="47" fillId="0" borderId="3">
      <alignment horizontal="left" vertical="center"/>
      <protection locked="0"/>
    </xf>
    <xf numFmtId="49" fontId="47" fillId="0" borderId="3">
      <alignment horizontal="left" vertical="center"/>
    </xf>
    <xf numFmtId="49" fontId="48" fillId="0" borderId="3">
      <alignment horizontal="left" vertical="center"/>
      <protection locked="0"/>
    </xf>
    <xf numFmtId="49" fontId="48" fillId="0" borderId="3">
      <alignment horizontal="left" vertical="center"/>
    </xf>
    <xf numFmtId="4" fontId="47" fillId="0" borderId="3">
      <alignment horizontal="right" vertical="center"/>
      <protection locked="0"/>
    </xf>
    <xf numFmtId="4" fontId="47" fillId="0" borderId="3">
      <alignment horizontal="right" vertical="center"/>
    </xf>
    <xf numFmtId="4" fontId="48" fillId="0" borderId="3">
      <alignment horizontal="right" vertical="center"/>
      <protection locked="0"/>
    </xf>
    <xf numFmtId="49" fontId="49" fillId="0" borderId="3">
      <alignment horizontal="left" vertical="center"/>
      <protection locked="0"/>
    </xf>
    <xf numFmtId="49" fontId="49" fillId="0" borderId="3">
      <alignment horizontal="left" vertical="center"/>
    </xf>
    <xf numFmtId="49" fontId="50" fillId="0" borderId="3">
      <alignment horizontal="left" vertical="center"/>
      <protection locked="0"/>
    </xf>
    <xf numFmtId="49" fontId="50" fillId="0" borderId="3">
      <alignment horizontal="left" vertical="center"/>
    </xf>
    <xf numFmtId="4" fontId="49" fillId="0" borderId="3">
      <alignment horizontal="right" vertical="center"/>
      <protection locked="0"/>
    </xf>
    <xf numFmtId="4" fontId="49" fillId="0" borderId="3">
      <alignment horizontal="right" vertical="center"/>
    </xf>
    <xf numFmtId="49" fontId="47" fillId="0" borderId="3">
      <alignment horizontal="left" vertical="center"/>
      <protection locked="0"/>
    </xf>
    <xf numFmtId="49" fontId="48" fillId="0" borderId="3">
      <alignment horizontal="left" vertical="center"/>
      <protection locked="0"/>
    </xf>
    <xf numFmtId="4" fontId="47" fillId="0" borderId="3">
      <alignment horizontal="right" vertical="center"/>
      <protection locked="0"/>
    </xf>
    <xf numFmtId="0" fontId="30" fillId="0" borderId="8" applyNumberFormat="0" applyFill="0" applyAlignment="0" applyProtection="0"/>
    <xf numFmtId="0" fontId="27" fillId="23" borderId="0" applyNumberFormat="0" applyBorder="0" applyAlignment="0" applyProtection="0"/>
    <xf numFmtId="0" fontId="14" fillId="0" borderId="0"/>
    <xf numFmtId="0" fontId="14" fillId="0" borderId="0"/>
    <xf numFmtId="0" fontId="14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51" fillId="26" borderId="3">
      <alignment horizontal="right" vertical="center"/>
      <protection locked="0"/>
    </xf>
    <xf numFmtId="4" fontId="51" fillId="27" borderId="3">
      <alignment horizontal="right" vertical="center"/>
      <protection locked="0"/>
    </xf>
    <xf numFmtId="4" fontId="51" fillId="28" borderId="3">
      <alignment horizontal="right" vertical="center"/>
      <protection locked="0"/>
    </xf>
    <xf numFmtId="0" fontId="19" fillId="20" borderId="10" applyNumberFormat="0" applyAlignment="0" applyProtection="0"/>
    <xf numFmtId="49" fontId="36" fillId="0" borderId="3">
      <alignment horizontal="left" vertical="center" wrapText="1"/>
      <protection locked="0"/>
    </xf>
    <xf numFmtId="49" fontId="36" fillId="0" borderId="3">
      <alignment horizontal="left" vertical="center" wrapText="1"/>
      <protection locked="0"/>
    </xf>
    <xf numFmtId="0" fontId="26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5" fillId="16" borderId="0" applyNumberFormat="0" applyBorder="0" applyAlignment="0" applyProtection="0"/>
    <xf numFmtId="0" fontId="17" fillId="16" borderId="0" applyNumberFormat="0" applyBorder="0" applyAlignment="0" applyProtection="0"/>
    <xf numFmtId="0" fontId="35" fillId="17" borderId="0" applyNumberFormat="0" applyBorder="0" applyAlignment="0" applyProtection="0"/>
    <xf numFmtId="0" fontId="17" fillId="17" borderId="0" applyNumberFormat="0" applyBorder="0" applyAlignment="0" applyProtection="0"/>
    <xf numFmtId="0" fontId="35" fillId="18" borderId="0" applyNumberFormat="0" applyBorder="0" applyAlignment="0" applyProtection="0"/>
    <xf numFmtId="0" fontId="17" fillId="18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4" borderId="0" applyNumberFormat="0" applyBorder="0" applyAlignment="0" applyProtection="0"/>
    <xf numFmtId="0" fontId="35" fillId="19" borderId="0" applyNumberFormat="0" applyBorder="0" applyAlignment="0" applyProtection="0"/>
    <xf numFmtId="0" fontId="17" fillId="19" borderId="0" applyNumberFormat="0" applyBorder="0" applyAlignment="0" applyProtection="0"/>
    <xf numFmtId="0" fontId="52" fillId="7" borderId="1" applyNumberFormat="0" applyAlignment="0" applyProtection="0"/>
    <xf numFmtId="0" fontId="18" fillId="7" borderId="1" applyNumberFormat="0" applyAlignment="0" applyProtection="0"/>
    <xf numFmtId="9" fontId="2" fillId="0" borderId="0" applyFont="0" applyFill="0" applyBorder="0" applyAlignment="0" applyProtection="0"/>
    <xf numFmtId="0" fontId="53" fillId="20" borderId="10" applyNumberFormat="0" applyAlignment="0" applyProtection="0"/>
    <xf numFmtId="0" fontId="19" fillId="20" borderId="10" applyNumberFormat="0" applyAlignment="0" applyProtection="0"/>
    <xf numFmtId="0" fontId="54" fillId="20" borderId="1" applyNumberFormat="0" applyAlignment="0" applyProtection="0"/>
    <xf numFmtId="0" fontId="20" fillId="20" borderId="1" applyNumberFormat="0" applyAlignment="0" applyProtection="0"/>
    <xf numFmtId="169" fontId="14" fillId="0" borderId="0" applyFont="0" applyFill="0" applyBorder="0" applyAlignment="0" applyProtection="0"/>
    <xf numFmtId="0" fontId="55" fillId="0" borderId="4" applyNumberFormat="0" applyFill="0" applyAlignment="0" applyProtection="0"/>
    <xf numFmtId="0" fontId="21" fillId="0" borderId="4" applyNumberFormat="0" applyFill="0" applyAlignment="0" applyProtection="0"/>
    <xf numFmtId="0" fontId="56" fillId="0" borderId="5" applyNumberFormat="0" applyFill="0" applyAlignment="0" applyProtection="0"/>
    <xf numFmtId="0" fontId="22" fillId="0" borderId="5" applyNumberFormat="0" applyFill="0" applyAlignment="0" applyProtection="0"/>
    <xf numFmtId="0" fontId="57" fillId="0" borderId="6" applyNumberFormat="0" applyFill="0" applyAlignment="0" applyProtection="0"/>
    <xf numFmtId="0" fontId="23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8" fillId="0" borderId="11" applyNumberFormat="0" applyFill="0" applyAlignment="0" applyProtection="0"/>
    <xf numFmtId="0" fontId="24" fillId="0" borderId="11" applyNumberFormat="0" applyFill="0" applyAlignment="0" applyProtection="0"/>
    <xf numFmtId="0" fontId="59" fillId="21" borderId="2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0" fillId="23" borderId="0" applyNumberFormat="0" applyBorder="0" applyAlignment="0" applyProtection="0"/>
    <xf numFmtId="0" fontId="27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14" fillId="0" borderId="0"/>
    <xf numFmtId="0" fontId="2" fillId="0" borderId="0"/>
    <xf numFmtId="0" fontId="14" fillId="0" borderId="0"/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1" fillId="3" borderId="0" applyNumberFormat="0" applyBorder="0" applyAlignment="0" applyProtection="0"/>
    <xf numFmtId="0" fontId="28" fillId="3" borderId="0" applyNumberFormat="0" applyBorder="0" applyAlignment="0" applyProtection="0"/>
    <xf numFmtId="0" fontId="6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3" fillId="25" borderId="9" applyNumberFormat="0" applyFont="0" applyAlignment="0" applyProtection="0"/>
    <xf numFmtId="0" fontId="14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4" fillId="0" borderId="8" applyNumberFormat="0" applyFill="0" applyAlignment="0" applyProtection="0"/>
    <xf numFmtId="0" fontId="30" fillId="0" borderId="8" applyNumberFormat="0" applyFill="0" applyAlignment="0" applyProtection="0"/>
    <xf numFmtId="0" fontId="3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0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8" fillId="4" borderId="0" applyNumberFormat="0" applyBorder="0" applyAlignment="0" applyProtection="0"/>
    <xf numFmtId="0" fontId="32" fillId="4" borderId="0" applyNumberFormat="0" applyBorder="0" applyAlignment="0" applyProtection="0"/>
    <xf numFmtId="173" fontId="69" fillId="22" borderId="12" applyFill="0" applyBorder="0">
      <alignment horizontal="center" vertical="center" wrapText="1"/>
      <protection locked="0"/>
    </xf>
    <xf numFmtId="168" fontId="70" fillId="0" borderId="0">
      <alignment wrapText="1"/>
    </xf>
    <xf numFmtId="168" fontId="37" fillId="0" borderId="0">
      <alignment wrapText="1"/>
    </xf>
  </cellStyleXfs>
  <cellXfs count="521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67" fontId="5" fillId="0" borderId="0" xfId="0" applyNumberFormat="1" applyFont="1" applyFill="1" applyAlignment="1">
      <alignment vertical="center"/>
    </xf>
    <xf numFmtId="0" fontId="13" fillId="0" borderId="0" xfId="0" applyFont="1" applyFill="1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246" applyFont="1" applyFill="1" applyBorder="1" applyAlignment="1">
      <alignment vertical="center"/>
    </xf>
    <xf numFmtId="0" fontId="4" fillId="0" borderId="0" xfId="246" applyFont="1" applyFill="1" applyBorder="1" applyAlignment="1">
      <alignment vertical="center"/>
    </xf>
    <xf numFmtId="0" fontId="5" fillId="0" borderId="0" xfId="246" applyFont="1" applyFill="1" applyBorder="1" applyAlignment="1">
      <alignment horizontal="center" vertical="center"/>
    </xf>
    <xf numFmtId="0" fontId="4" fillId="0" borderId="0" xfId="24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3" xfId="246" applyFont="1" applyFill="1" applyBorder="1" applyAlignment="1">
      <alignment horizontal="center" vertical="center"/>
    </xf>
    <xf numFmtId="0" fontId="5" fillId="0" borderId="3" xfId="246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6" fillId="0" borderId="0" xfId="246" applyFont="1" applyFill="1"/>
    <xf numFmtId="0" fontId="5" fillId="0" borderId="0" xfId="246" applyFont="1" applyFill="1" applyBorder="1" applyAlignment="1">
      <alignment vertical="center" wrapText="1"/>
    </xf>
    <xf numFmtId="0" fontId="5" fillId="0" borderId="0" xfId="0" applyFont="1" applyFill="1"/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182" applyFont="1" applyFill="1" applyBorder="1" applyAlignment="1">
      <alignment horizontal="left" vertical="center" wrapText="1"/>
      <protection locked="0"/>
    </xf>
    <xf numFmtId="0" fontId="71" fillId="0" borderId="0" xfId="0" applyFont="1" applyFill="1"/>
    <xf numFmtId="0" fontId="5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9" xfId="182" applyFont="1" applyFill="1" applyBorder="1" applyAlignment="1">
      <alignment horizontal="left" vertical="center" wrapText="1"/>
      <protection locked="0"/>
    </xf>
    <xf numFmtId="0" fontId="5" fillId="0" borderId="14" xfId="0" applyFont="1" applyFill="1" applyBorder="1" applyAlignment="1">
      <alignment horizontal="center" vertical="center" wrapText="1" shrinkToFit="1"/>
    </xf>
    <xf numFmtId="167" fontId="5" fillId="0" borderId="19" xfId="0" applyNumberFormat="1" applyFont="1" applyFill="1" applyBorder="1" applyAlignment="1">
      <alignment horizontal="right" vertical="center" wrapText="1"/>
    </xf>
    <xf numFmtId="0" fontId="78" fillId="29" borderId="3" xfId="182" applyFont="1" applyFill="1" applyBorder="1" applyAlignment="1">
      <alignment horizontal="left" vertical="center" wrapText="1"/>
      <protection locked="0"/>
    </xf>
    <xf numFmtId="0" fontId="79" fillId="29" borderId="3" xfId="0" applyFont="1" applyFill="1" applyBorder="1" applyAlignment="1">
      <alignment horizontal="center" vertical="center" wrapText="1"/>
    </xf>
    <xf numFmtId="170" fontId="78" fillId="29" borderId="3" xfId="0" applyNumberFormat="1" applyFont="1" applyFill="1" applyBorder="1" applyAlignment="1">
      <alignment horizontal="center" vertical="center" wrapText="1"/>
    </xf>
    <xf numFmtId="167" fontId="78" fillId="29" borderId="19" xfId="0" applyNumberFormat="1" applyFont="1" applyFill="1" applyBorder="1" applyAlignment="1">
      <alignment horizontal="right" vertical="center" wrapText="1"/>
    </xf>
    <xf numFmtId="0" fontId="79" fillId="29" borderId="3" xfId="182" applyFont="1" applyFill="1" applyBorder="1" applyAlignment="1">
      <alignment horizontal="left" vertical="center" wrapText="1"/>
      <protection locked="0"/>
    </xf>
    <xf numFmtId="0" fontId="79" fillId="29" borderId="3" xfId="0" quotePrefix="1" applyFont="1" applyFill="1" applyBorder="1" applyAlignment="1">
      <alignment horizontal="center" vertical="center"/>
    </xf>
    <xf numFmtId="170" fontId="79" fillId="29" borderId="19" xfId="0" applyNumberFormat="1" applyFont="1" applyFill="1" applyBorder="1" applyAlignment="1">
      <alignment horizontal="center" vertical="center" wrapText="1"/>
    </xf>
    <xf numFmtId="170" fontId="79" fillId="29" borderId="3" xfId="0" applyNumberFormat="1" applyFont="1" applyFill="1" applyBorder="1" applyAlignment="1">
      <alignment horizontal="center" vertical="center" wrapText="1"/>
    </xf>
    <xf numFmtId="167" fontId="79" fillId="29" borderId="19" xfId="0" applyNumberFormat="1" applyFont="1" applyFill="1" applyBorder="1" applyAlignment="1">
      <alignment horizontal="right" vertical="center" wrapText="1"/>
    </xf>
    <xf numFmtId="0" fontId="79" fillId="29" borderId="3" xfId="0" applyFont="1" applyFill="1" applyBorder="1" applyAlignment="1">
      <alignment horizontal="left" vertical="center" wrapText="1"/>
    </xf>
    <xf numFmtId="0" fontId="79" fillId="29" borderId="3" xfId="0" applyFont="1" applyFill="1" applyBorder="1" applyAlignment="1">
      <alignment horizontal="left" vertical="center" wrapText="1" shrinkToFit="1"/>
    </xf>
    <xf numFmtId="0" fontId="78" fillId="29" borderId="3" xfId="0" applyFont="1" applyFill="1" applyBorder="1" applyAlignment="1">
      <alignment horizontal="left" vertical="center" wrapText="1"/>
    </xf>
    <xf numFmtId="0" fontId="78" fillId="29" borderId="3" xfId="0" applyFont="1" applyFill="1" applyBorder="1" applyAlignment="1" applyProtection="1">
      <alignment horizontal="left" vertical="center" wrapText="1"/>
      <protection locked="0"/>
    </xf>
    <xf numFmtId="176" fontId="78" fillId="29" borderId="3" xfId="0" applyNumberFormat="1" applyFont="1" applyFill="1" applyBorder="1" applyAlignment="1">
      <alignment horizontal="center" vertical="center" wrapText="1"/>
    </xf>
    <xf numFmtId="0" fontId="79" fillId="29" borderId="15" xfId="0" applyFont="1" applyFill="1" applyBorder="1" applyAlignment="1">
      <alignment horizontal="center" vertical="center" wrapText="1"/>
    </xf>
    <xf numFmtId="0" fontId="79" fillId="29" borderId="3" xfId="0" applyFont="1" applyFill="1" applyBorder="1" applyAlignment="1">
      <alignment horizontal="center" vertical="center"/>
    </xf>
    <xf numFmtId="0" fontId="79" fillId="29" borderId="3" xfId="0" applyFont="1" applyFill="1" applyBorder="1" applyAlignment="1">
      <alignment horizontal="center"/>
    </xf>
    <xf numFmtId="0" fontId="79" fillId="29" borderId="3" xfId="0" quotePrefix="1" applyFont="1" applyFill="1" applyBorder="1" applyAlignment="1">
      <alignment horizontal="center"/>
    </xf>
    <xf numFmtId="0" fontId="79" fillId="29" borderId="19" xfId="246" applyFont="1" applyFill="1" applyBorder="1" applyAlignment="1">
      <alignment horizontal="left" vertical="center" wrapText="1"/>
    </xf>
    <xf numFmtId="0" fontId="79" fillId="29" borderId="19" xfId="0" applyFont="1" applyFill="1" applyBorder="1" applyAlignment="1">
      <alignment horizontal="center" vertical="center"/>
    </xf>
    <xf numFmtId="0" fontId="79" fillId="29" borderId="3" xfId="246" applyFont="1" applyFill="1" applyBorder="1" applyAlignment="1">
      <alignment horizontal="left" vertical="center" wrapText="1"/>
    </xf>
    <xf numFmtId="0" fontId="78" fillId="29" borderId="3" xfId="246" applyFont="1" applyFill="1" applyBorder="1" applyAlignment="1">
      <alignment horizontal="left" vertical="center" wrapText="1"/>
    </xf>
    <xf numFmtId="0" fontId="79" fillId="29" borderId="3" xfId="246" applyFont="1" applyFill="1" applyBorder="1" applyAlignment="1">
      <alignment horizontal="center" vertical="center"/>
    </xf>
    <xf numFmtId="170" fontId="78" fillId="29" borderId="19" xfId="0" applyNumberFormat="1" applyFont="1" applyFill="1" applyBorder="1" applyAlignment="1">
      <alignment horizontal="center" vertical="center" wrapText="1"/>
    </xf>
    <xf numFmtId="0" fontId="79" fillId="29" borderId="3" xfId="0" applyFont="1" applyFill="1" applyBorder="1" applyAlignment="1" applyProtection="1">
      <alignment horizontal="left" vertical="center" wrapText="1"/>
      <protection locked="0"/>
    </xf>
    <xf numFmtId="0" fontId="78" fillId="29" borderId="19" xfId="0" applyFont="1" applyFill="1" applyBorder="1" applyAlignment="1" applyProtection="1">
      <alignment horizontal="left" vertical="center" wrapText="1"/>
      <protection locked="0"/>
    </xf>
    <xf numFmtId="0" fontId="79" fillId="29" borderId="14" xfId="0" quotePrefix="1" applyFont="1" applyFill="1" applyBorder="1" applyAlignment="1">
      <alignment horizontal="center" vertical="center"/>
    </xf>
    <xf numFmtId="0" fontId="78" fillId="29" borderId="14" xfId="0" applyFont="1" applyFill="1" applyBorder="1" applyAlignment="1" applyProtection="1">
      <alignment horizontal="left" vertical="center" wrapText="1"/>
      <protection locked="0"/>
    </xf>
    <xf numFmtId="0" fontId="79" fillId="29" borderId="19" xfId="0" quotePrefix="1" applyNumberFormat="1" applyFont="1" applyFill="1" applyBorder="1" applyAlignment="1">
      <alignment horizontal="center" vertical="center"/>
    </xf>
    <xf numFmtId="0" fontId="79" fillId="29" borderId="3" xfId="0" applyNumberFormat="1" applyFont="1" applyFill="1" applyBorder="1" applyAlignment="1">
      <alignment horizontal="center" vertical="center"/>
    </xf>
    <xf numFmtId="0" fontId="79" fillId="29" borderId="3" xfId="0" quotePrefix="1" applyNumberFormat="1" applyFont="1" applyFill="1" applyBorder="1" applyAlignment="1">
      <alignment horizontal="center" vertical="center"/>
    </xf>
    <xf numFmtId="0" fontId="79" fillId="29" borderId="19" xfId="0" applyNumberFormat="1" applyFont="1" applyFill="1" applyBorder="1" applyAlignment="1">
      <alignment horizontal="center" vertical="center"/>
    </xf>
    <xf numFmtId="0" fontId="79" fillId="29" borderId="20" xfId="246" applyFont="1" applyFill="1" applyBorder="1" applyAlignment="1">
      <alignment horizontal="left" vertical="center" wrapText="1"/>
    </xf>
    <xf numFmtId="0" fontId="79" fillId="29" borderId="20" xfId="0" applyNumberFormat="1" applyFont="1" applyFill="1" applyBorder="1" applyAlignment="1">
      <alignment horizontal="center" vertical="center"/>
    </xf>
    <xf numFmtId="170" fontId="79" fillId="29" borderId="20" xfId="0" applyNumberFormat="1" applyFont="1" applyFill="1" applyBorder="1" applyAlignment="1">
      <alignment horizontal="center" vertical="center" wrapText="1"/>
    </xf>
    <xf numFmtId="167" fontId="79" fillId="29" borderId="20" xfId="0" applyNumberFormat="1" applyFont="1" applyFill="1" applyBorder="1" applyAlignment="1">
      <alignment horizontal="right" vertical="center" wrapText="1"/>
    </xf>
    <xf numFmtId="0" fontId="79" fillId="29" borderId="19" xfId="0" applyFont="1" applyFill="1" applyBorder="1" applyAlignment="1" applyProtection="1">
      <alignment horizontal="left" vertical="center" wrapText="1"/>
      <protection locked="0"/>
    </xf>
    <xf numFmtId="176" fontId="79" fillId="29" borderId="19" xfId="0" applyNumberFormat="1" applyFont="1" applyFill="1" applyBorder="1" applyAlignment="1">
      <alignment horizontal="center" vertical="center" wrapText="1"/>
    </xf>
    <xf numFmtId="176" fontId="79" fillId="29" borderId="3" xfId="0" applyNumberFormat="1" applyFont="1" applyFill="1" applyBorder="1" applyAlignment="1">
      <alignment horizontal="center" vertical="center" wrapText="1"/>
    </xf>
    <xf numFmtId="0" fontId="79" fillId="29" borderId="14" xfId="0" applyFont="1" applyFill="1" applyBorder="1" applyAlignment="1" applyProtection="1">
      <alignment horizontal="left" vertical="center" wrapText="1"/>
      <protection locked="0"/>
    </xf>
    <xf numFmtId="0" fontId="79" fillId="29" borderId="14" xfId="0" applyFont="1" applyFill="1" applyBorder="1" applyAlignment="1">
      <alignment horizontal="center" vertical="center"/>
    </xf>
    <xf numFmtId="176" fontId="79" fillId="29" borderId="14" xfId="0" applyNumberFormat="1" applyFont="1" applyFill="1" applyBorder="1" applyAlignment="1">
      <alignment horizontal="center" vertical="center" wrapText="1"/>
    </xf>
    <xf numFmtId="0" fontId="79" fillId="29" borderId="20" xfId="0" applyFont="1" applyFill="1" applyBorder="1" applyAlignment="1" applyProtection="1">
      <alignment horizontal="left" vertical="center" wrapText="1"/>
      <protection locked="0"/>
    </xf>
    <xf numFmtId="0" fontId="79" fillId="29" borderId="20" xfId="0" applyFont="1" applyFill="1" applyBorder="1" applyAlignment="1">
      <alignment horizontal="center" vertical="center"/>
    </xf>
    <xf numFmtId="176" fontId="79" fillId="29" borderId="20" xfId="0" applyNumberFormat="1" applyFont="1" applyFill="1" applyBorder="1" applyAlignment="1">
      <alignment horizontal="center" vertical="center" wrapText="1"/>
    </xf>
    <xf numFmtId="167" fontId="79" fillId="29" borderId="3" xfId="0" applyNumberFormat="1" applyFont="1" applyFill="1" applyBorder="1" applyAlignment="1">
      <alignment horizontal="center" vertical="center" wrapText="1"/>
    </xf>
    <xf numFmtId="49" fontId="79" fillId="29" borderId="19" xfId="0" applyNumberFormat="1" applyFont="1" applyFill="1" applyBorder="1" applyAlignment="1">
      <alignment horizontal="center" vertical="center"/>
    </xf>
    <xf numFmtId="49" fontId="79" fillId="29" borderId="3" xfId="0" applyNumberFormat="1" applyFont="1" applyFill="1" applyBorder="1" applyAlignment="1">
      <alignment horizontal="center" vertical="center"/>
    </xf>
    <xf numFmtId="49" fontId="79" fillId="29" borderId="1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 wrapText="1"/>
    </xf>
    <xf numFmtId="0" fontId="4" fillId="0" borderId="0" xfId="246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Fill="1" applyAlignment="1">
      <alignment vertical="center"/>
    </xf>
    <xf numFmtId="0" fontId="5" fillId="29" borderId="3" xfId="0" applyFont="1" applyFill="1" applyBorder="1" applyAlignment="1">
      <alignment horizontal="left" vertical="center" wrapText="1"/>
    </xf>
    <xf numFmtId="0" fontId="5" fillId="29" borderId="3" xfId="0" quotePrefix="1" applyFont="1" applyFill="1" applyBorder="1" applyAlignment="1">
      <alignment horizontal="center" vertical="center"/>
    </xf>
    <xf numFmtId="170" fontId="5" fillId="29" borderId="3" xfId="0" applyNumberFormat="1" applyFont="1" applyFill="1" applyBorder="1" applyAlignment="1">
      <alignment horizontal="center" vertical="center" wrapText="1"/>
    </xf>
    <xf numFmtId="166" fontId="5" fillId="29" borderId="3" xfId="207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4" fillId="29" borderId="3" xfId="0" applyFont="1" applyFill="1" applyBorder="1" applyAlignment="1">
      <alignment horizontal="left" vertical="center" wrapText="1"/>
    </xf>
    <xf numFmtId="0" fontId="4" fillId="29" borderId="3" xfId="0" quotePrefix="1" applyFont="1" applyFill="1" applyBorder="1" applyAlignment="1">
      <alignment horizontal="center" vertical="center"/>
    </xf>
    <xf numFmtId="170" fontId="4" fillId="29" borderId="3" xfId="0" applyNumberFormat="1" applyFont="1" applyFill="1" applyBorder="1" applyAlignment="1">
      <alignment horizontal="center" vertical="center" wrapText="1"/>
    </xf>
    <xf numFmtId="166" fontId="4" fillId="29" borderId="3" xfId="207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>
      <alignment horizontal="center" vertical="center"/>
    </xf>
    <xf numFmtId="0" fontId="5" fillId="29" borderId="3" xfId="0" applyFont="1" applyFill="1" applyBorder="1" applyAlignment="1">
      <alignment horizontal="left" vertical="center" wrapText="1" shrinkToFit="1"/>
    </xf>
    <xf numFmtId="0" fontId="5" fillId="29" borderId="3" xfId="0" applyFont="1" applyFill="1" applyBorder="1" applyAlignment="1">
      <alignment horizontal="center"/>
    </xf>
    <xf numFmtId="0" fontId="5" fillId="29" borderId="3" xfId="0" quotePrefix="1" applyFont="1" applyFill="1" applyBorder="1" applyAlignment="1">
      <alignment horizontal="center"/>
    </xf>
    <xf numFmtId="0" fontId="4" fillId="29" borderId="3" xfId="0" quotePrefix="1" applyFont="1" applyFill="1" applyBorder="1" applyAlignment="1">
      <alignment horizontal="center"/>
    </xf>
    <xf numFmtId="0" fontId="5" fillId="29" borderId="0" xfId="0" applyFont="1" applyFill="1" applyBorder="1" applyAlignment="1">
      <alignment horizontal="left" vertical="center" wrapText="1"/>
    </xf>
    <xf numFmtId="0" fontId="5" fillId="29" borderId="0" xfId="0" applyFont="1" applyFill="1" applyBorder="1" applyAlignment="1">
      <alignment horizontal="center" vertical="center"/>
    </xf>
    <xf numFmtId="0" fontId="5" fillId="29" borderId="0" xfId="0" applyFont="1" applyFill="1" applyBorder="1" applyAlignment="1">
      <alignment vertical="center"/>
    </xf>
    <xf numFmtId="0" fontId="5" fillId="29" borderId="0" xfId="0" applyFont="1" applyFill="1" applyAlignment="1">
      <alignment vertical="center"/>
    </xf>
    <xf numFmtId="0" fontId="5" fillId="29" borderId="3" xfId="246" applyFont="1" applyFill="1" applyBorder="1" applyAlignment="1">
      <alignment horizontal="left" vertical="center" wrapText="1"/>
    </xf>
    <xf numFmtId="0" fontId="4" fillId="29" borderId="3" xfId="246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center" vertical="center"/>
    </xf>
    <xf numFmtId="0" fontId="5" fillId="29" borderId="3" xfId="246" applyFont="1" applyFill="1" applyBorder="1" applyAlignment="1">
      <alignment horizontal="center" vertical="center"/>
    </xf>
    <xf numFmtId="0" fontId="4" fillId="29" borderId="3" xfId="246" applyFont="1" applyFill="1" applyBorder="1" applyAlignment="1">
      <alignment horizontal="center" vertical="center"/>
    </xf>
    <xf numFmtId="0" fontId="5" fillId="29" borderId="0" xfId="246" applyFont="1" applyFill="1" applyBorder="1" applyAlignment="1">
      <alignment horizontal="center" vertical="center"/>
    </xf>
    <xf numFmtId="0" fontId="5" fillId="29" borderId="0" xfId="246" applyFont="1" applyFill="1" applyBorder="1" applyAlignment="1">
      <alignment vertical="center" wrapText="1"/>
    </xf>
    <xf numFmtId="0" fontId="4" fillId="29" borderId="15" xfId="246" applyFont="1" applyFill="1" applyBorder="1" applyAlignment="1">
      <alignment horizontal="left" vertical="center" wrapText="1"/>
    </xf>
    <xf numFmtId="0" fontId="4" fillId="29" borderId="17" xfId="246" applyFont="1" applyFill="1" applyBorder="1" applyAlignment="1">
      <alignment horizontal="left" vertical="center" wrapText="1"/>
    </xf>
    <xf numFmtId="0" fontId="4" fillId="29" borderId="16" xfId="246" applyFont="1" applyFill="1" applyBorder="1" applyAlignment="1">
      <alignment horizontal="left" vertical="center" wrapText="1"/>
    </xf>
    <xf numFmtId="0" fontId="4" fillId="29" borderId="19" xfId="0" applyFont="1" applyFill="1" applyBorder="1" applyAlignment="1">
      <alignment horizontal="left" vertical="center" wrapText="1"/>
    </xf>
    <xf numFmtId="0" fontId="4" fillId="29" borderId="19" xfId="0" quotePrefix="1" applyFont="1" applyFill="1" applyBorder="1" applyAlignment="1">
      <alignment horizontal="center" vertical="center"/>
    </xf>
    <xf numFmtId="0" fontId="4" fillId="29" borderId="14" xfId="0" applyFont="1" applyFill="1" applyBorder="1" applyAlignment="1">
      <alignment horizontal="left" vertical="center" wrapText="1"/>
    </xf>
    <xf numFmtId="0" fontId="4" fillId="29" borderId="14" xfId="0" quotePrefix="1" applyFont="1" applyFill="1" applyBorder="1" applyAlignment="1">
      <alignment horizontal="center" vertical="center"/>
    </xf>
    <xf numFmtId="0" fontId="4" fillId="29" borderId="14" xfId="246" applyFont="1" applyFill="1" applyBorder="1" applyAlignment="1">
      <alignment horizontal="left" vertical="center" wrapText="1"/>
    </xf>
    <xf numFmtId="0" fontId="5" fillId="29" borderId="3" xfId="0" applyFont="1" applyFill="1" applyBorder="1" applyAlignment="1" applyProtection="1">
      <alignment horizontal="left" vertical="center" wrapText="1"/>
      <protection locked="0"/>
    </xf>
    <xf numFmtId="0" fontId="5" fillId="29" borderId="3" xfId="0" quotePrefix="1" applyNumberFormat="1" applyFont="1" applyFill="1" applyBorder="1" applyAlignment="1">
      <alignment horizontal="center" vertical="center"/>
    </xf>
    <xf numFmtId="0" fontId="5" fillId="29" borderId="3" xfId="0" applyNumberFormat="1" applyFont="1" applyFill="1" applyBorder="1" applyAlignment="1">
      <alignment horizontal="center" vertical="center"/>
    </xf>
    <xf numFmtId="0" fontId="5" fillId="29" borderId="0" xfId="0" applyFont="1" applyFill="1" applyAlignment="1">
      <alignment horizontal="center" vertical="center"/>
    </xf>
    <xf numFmtId="0" fontId="5" fillId="29" borderId="3" xfId="238" applyFont="1" applyFill="1" applyBorder="1" applyAlignment="1">
      <alignment horizontal="center" vertical="center"/>
    </xf>
    <xf numFmtId="0" fontId="4" fillId="29" borderId="3" xfId="238" applyFont="1" applyFill="1" applyBorder="1" applyAlignment="1">
      <alignment horizontal="left" vertical="center"/>
    </xf>
    <xf numFmtId="0" fontId="5" fillId="29" borderId="3" xfId="238" applyNumberFormat="1" applyFont="1" applyFill="1" applyBorder="1" applyAlignment="1">
      <alignment horizontal="center" vertical="center" wrapText="1"/>
    </xf>
    <xf numFmtId="167" fontId="5" fillId="29" borderId="3" xfId="238" applyNumberFormat="1" applyFont="1" applyFill="1" applyBorder="1" applyAlignment="1">
      <alignment horizontal="center" vertical="center" wrapText="1"/>
    </xf>
    <xf numFmtId="0" fontId="5" fillId="29" borderId="3" xfId="238" applyNumberFormat="1" applyFont="1" applyFill="1" applyBorder="1" applyAlignment="1">
      <alignment horizontal="left" vertical="center" wrapText="1"/>
    </xf>
    <xf numFmtId="0" fontId="5" fillId="29" borderId="3" xfId="238" applyNumberFormat="1" applyFont="1" applyFill="1" applyBorder="1" applyAlignment="1">
      <alignment horizontal="left" vertical="top" wrapText="1"/>
    </xf>
    <xf numFmtId="0" fontId="5" fillId="29" borderId="3" xfId="238" applyFont="1" applyFill="1" applyBorder="1" applyAlignment="1">
      <alignment horizontal="center" vertical="center" wrapText="1"/>
    </xf>
    <xf numFmtId="3" fontId="5" fillId="29" borderId="0" xfId="0" applyNumberFormat="1" applyFont="1" applyFill="1" applyBorder="1" applyAlignment="1">
      <alignment horizontal="center" vertical="center" wrapText="1"/>
    </xf>
    <xf numFmtId="167" fontId="5" fillId="29" borderId="0" xfId="0" applyNumberFormat="1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left" vertical="center" wrapText="1" shrinkToFit="1"/>
    </xf>
    <xf numFmtId="0" fontId="11" fillId="29" borderId="0" xfId="0" applyFont="1" applyFill="1" applyAlignment="1">
      <alignment vertical="center"/>
    </xf>
    <xf numFmtId="0" fontId="9" fillId="29" borderId="0" xfId="0" applyFont="1" applyFill="1" applyAlignment="1">
      <alignment horizontal="center" vertical="center"/>
    </xf>
    <xf numFmtId="0" fontId="5" fillId="29" borderId="19" xfId="0" applyFont="1" applyFill="1" applyBorder="1" applyAlignment="1">
      <alignment horizontal="center" vertical="center" wrapText="1"/>
    </xf>
    <xf numFmtId="174" fontId="5" fillId="29" borderId="3" xfId="0" applyNumberFormat="1" applyFont="1" applyFill="1" applyBorder="1" applyAlignment="1">
      <alignment horizontal="center" vertical="center" wrapText="1"/>
    </xf>
    <xf numFmtId="175" fontId="5" fillId="29" borderId="3" xfId="0" applyNumberFormat="1" applyFont="1" applyFill="1" applyBorder="1" applyAlignment="1">
      <alignment horizontal="center" vertical="center" wrapText="1"/>
    </xf>
    <xf numFmtId="166" fontId="5" fillId="29" borderId="3" xfId="0" applyNumberFormat="1" applyFont="1" applyFill="1" applyBorder="1" applyAlignment="1">
      <alignment horizontal="center" vertical="center"/>
    </xf>
    <xf numFmtId="174" fontId="4" fillId="29" borderId="3" xfId="0" applyNumberFormat="1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right" vertical="center"/>
    </xf>
    <xf numFmtId="1" fontId="5" fillId="29" borderId="0" xfId="0" applyNumberFormat="1" applyFont="1" applyFill="1" applyBorder="1" applyAlignment="1">
      <alignment horizontal="center" vertical="center"/>
    </xf>
    <xf numFmtId="0" fontId="4" fillId="29" borderId="0" xfId="0" applyFont="1" applyFill="1" applyBorder="1" applyAlignment="1">
      <alignment horizontal="center" vertical="center"/>
    </xf>
    <xf numFmtId="0" fontId="4" fillId="29" borderId="0" xfId="0" applyFont="1" applyFill="1" applyBorder="1" applyAlignment="1">
      <alignment vertical="center"/>
    </xf>
    <xf numFmtId="0" fontId="4" fillId="29" borderId="0" xfId="0" applyFont="1" applyFill="1" applyBorder="1" applyAlignment="1">
      <alignment horizontal="right" vertical="center"/>
    </xf>
    <xf numFmtId="0" fontId="5" fillId="29" borderId="0" xfId="0" applyFont="1" applyFill="1" applyAlignment="1">
      <alignment horizontal="right" vertical="center"/>
    </xf>
    <xf numFmtId="0" fontId="4" fillId="29" borderId="3" xfId="0" applyFont="1" applyFill="1" applyBorder="1" applyAlignment="1">
      <alignment horizontal="left" vertical="center"/>
    </xf>
    <xf numFmtId="0" fontId="10" fillId="29" borderId="0" xfId="0" applyFont="1" applyFill="1" applyBorder="1" applyAlignment="1">
      <alignment vertical="center"/>
    </xf>
    <xf numFmtId="167" fontId="5" fillId="29" borderId="0" xfId="0" applyNumberFormat="1" applyFont="1" applyFill="1" applyAlignment="1">
      <alignment vertical="center"/>
    </xf>
    <xf numFmtId="0" fontId="11" fillId="29" borderId="3" xfId="0" applyNumberFormat="1" applyFont="1" applyFill="1" applyBorder="1" applyAlignment="1">
      <alignment horizontal="center" vertical="center" wrapText="1" shrinkToFit="1"/>
    </xf>
    <xf numFmtId="3" fontId="5" fillId="29" borderId="18" xfId="0" applyNumberFormat="1" applyFont="1" applyFill="1" applyBorder="1" applyAlignment="1">
      <alignment vertical="center" wrapText="1"/>
    </xf>
    <xf numFmtId="166" fontId="4" fillId="29" borderId="0" xfId="0" applyNumberFormat="1" applyFont="1" applyFill="1" applyBorder="1" applyAlignment="1">
      <alignment horizontal="right" vertical="center" wrapText="1"/>
    </xf>
    <xf numFmtId="166" fontId="4" fillId="29" borderId="0" xfId="0" applyNumberFormat="1" applyFont="1" applyFill="1" applyBorder="1" applyAlignment="1">
      <alignment horizontal="center" vertical="center" wrapText="1"/>
    </xf>
    <xf numFmtId="167" fontId="4" fillId="29" borderId="0" xfId="0" applyNumberFormat="1" applyFont="1" applyFill="1" applyBorder="1" applyAlignment="1">
      <alignment horizontal="center" vertical="center" wrapText="1"/>
    </xf>
    <xf numFmtId="167" fontId="4" fillId="29" borderId="0" xfId="0" applyNumberFormat="1" applyFont="1" applyFill="1" applyBorder="1" applyAlignment="1">
      <alignment horizontal="center" vertical="center"/>
    </xf>
    <xf numFmtId="167" fontId="4" fillId="29" borderId="0" xfId="0" applyNumberFormat="1" applyFont="1" applyFill="1" applyBorder="1" applyAlignment="1">
      <alignment vertical="center"/>
    </xf>
    <xf numFmtId="0" fontId="4" fillId="29" borderId="0" xfId="0" applyFont="1" applyFill="1" applyBorder="1" applyAlignment="1">
      <alignment horizontal="left" vertical="center"/>
    </xf>
    <xf numFmtId="0" fontId="11" fillId="29" borderId="3" xfId="0" applyFont="1" applyFill="1" applyBorder="1" applyAlignment="1">
      <alignment horizontal="center" vertical="center" wrapText="1" shrinkToFit="1"/>
    </xf>
    <xf numFmtId="3" fontId="11" fillId="29" borderId="3" xfId="0" applyNumberFormat="1" applyFont="1" applyFill="1" applyBorder="1" applyAlignment="1">
      <alignment horizontal="center" vertical="center" wrapText="1" shrinkToFit="1"/>
    </xf>
    <xf numFmtId="0" fontId="5" fillId="29" borderId="13" xfId="0" applyFont="1" applyFill="1" applyBorder="1" applyAlignment="1">
      <alignment vertical="center"/>
    </xf>
    <xf numFmtId="0" fontId="5" fillId="29" borderId="13" xfId="0" applyFont="1" applyFill="1" applyBorder="1" applyAlignment="1">
      <alignment horizontal="center" vertical="center"/>
    </xf>
    <xf numFmtId="3" fontId="5" fillId="29" borderId="3" xfId="0" applyNumberFormat="1" applyFont="1" applyFill="1" applyBorder="1" applyAlignment="1">
      <alignment horizontal="center" vertical="center" wrapText="1" shrinkToFit="1"/>
    </xf>
    <xf numFmtId="3" fontId="5" fillId="29" borderId="3" xfId="0" applyNumberFormat="1" applyFont="1" applyFill="1" applyBorder="1" applyAlignment="1">
      <alignment horizontal="center" vertical="center" wrapText="1"/>
    </xf>
    <xf numFmtId="0" fontId="5" fillId="29" borderId="3" xfId="0" applyNumberFormat="1" applyFont="1" applyFill="1" applyBorder="1" applyAlignment="1">
      <alignment horizontal="center" vertical="center" wrapText="1" shrinkToFit="1"/>
    </xf>
    <xf numFmtId="167" fontId="5" fillId="29" borderId="3" xfId="0" applyNumberFormat="1" applyFont="1" applyFill="1" applyBorder="1" applyAlignment="1">
      <alignment horizontal="right" vertical="center" wrapText="1"/>
    </xf>
    <xf numFmtId="167" fontId="4" fillId="29" borderId="3" xfId="0" applyNumberFormat="1" applyFont="1" applyFill="1" applyBorder="1" applyAlignment="1">
      <alignment horizontal="right" vertical="center" wrapText="1"/>
    </xf>
    <xf numFmtId="167" fontId="5" fillId="29" borderId="3" xfId="0" applyNumberFormat="1" applyFont="1" applyFill="1" applyBorder="1" applyAlignment="1">
      <alignment horizontal="center" vertical="center" wrapText="1"/>
    </xf>
    <xf numFmtId="166" fontId="4" fillId="29" borderId="0" xfId="0" applyNumberFormat="1" applyFont="1" applyFill="1" applyBorder="1" applyAlignment="1">
      <alignment horizontal="right" vertical="center"/>
    </xf>
    <xf numFmtId="0" fontId="16" fillId="29" borderId="0" xfId="0" applyFont="1" applyFill="1" applyAlignment="1">
      <alignment vertical="center"/>
    </xf>
    <xf numFmtId="0" fontId="16" fillId="29" borderId="0" xfId="0" applyFont="1" applyFill="1"/>
    <xf numFmtId="0" fontId="16" fillId="29" borderId="0" xfId="0" applyFont="1" applyFill="1" applyAlignment="1">
      <alignment horizontal="center" vertical="center"/>
    </xf>
    <xf numFmtId="0" fontId="5" fillId="29" borderId="3" xfId="0" applyNumberFormat="1" applyFont="1" applyFill="1" applyBorder="1"/>
    <xf numFmtId="0" fontId="5" fillId="29" borderId="0" xfId="0" applyFont="1" applyFill="1" applyAlignment="1">
      <alignment vertical="center" wrapText="1" shrinkToFit="1"/>
    </xf>
    <xf numFmtId="0" fontId="5" fillId="29" borderId="0" xfId="0" applyFont="1" applyFill="1" applyBorder="1" applyAlignment="1">
      <alignment vertical="center" wrapText="1" shrinkToFit="1"/>
    </xf>
    <xf numFmtId="0" fontId="4" fillId="29" borderId="0" xfId="0" applyFont="1" applyFill="1" applyAlignment="1">
      <alignment horizontal="right" vertical="center"/>
    </xf>
    <xf numFmtId="0" fontId="8" fillId="29" borderId="0" xfId="0" applyFont="1" applyFill="1" applyAlignment="1">
      <alignment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justify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vertical="center" wrapText="1"/>
      <protection locked="0"/>
    </xf>
    <xf numFmtId="0" fontId="5" fillId="0" borderId="16" xfId="0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170" fontId="79" fillId="29" borderId="19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15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17" xfId="0" applyNumberFormat="1" applyFont="1" applyFill="1" applyBorder="1" applyAlignment="1" applyProtection="1">
      <alignment horizontal="center" vertical="center" wrapText="1"/>
      <protection locked="0"/>
    </xf>
    <xf numFmtId="167" fontId="78" fillId="29" borderId="19" xfId="0" applyNumberFormat="1" applyFont="1" applyFill="1" applyBorder="1" applyAlignment="1" applyProtection="1">
      <alignment horizontal="right" vertical="center" wrapText="1"/>
      <protection locked="0"/>
    </xf>
    <xf numFmtId="170" fontId="79" fillId="29" borderId="20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7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7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quotePrefix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170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3" xfId="0" quotePrefix="1" applyNumberFormat="1" applyFont="1" applyFill="1" applyBorder="1" applyAlignment="1" applyProtection="1">
      <alignment horizontal="left" vertical="center" wrapText="1"/>
      <protection locked="0"/>
    </xf>
    <xf numFmtId="49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9" borderId="3" xfId="0" quotePrefix="1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Border="1" applyAlignment="1" applyProtection="1">
      <alignment horizontal="left" vertical="center" wrapText="1"/>
      <protection locked="0"/>
    </xf>
    <xf numFmtId="0" fontId="4" fillId="29" borderId="0" xfId="0" quotePrefix="1" applyFont="1" applyFill="1" applyBorder="1" applyAlignment="1" applyProtection="1">
      <alignment horizontal="center"/>
      <protection locked="0"/>
    </xf>
    <xf numFmtId="0" fontId="5" fillId="29" borderId="0" xfId="0" applyFont="1" applyFill="1" applyBorder="1" applyAlignment="1" applyProtection="1">
      <alignment horizontal="left" vertical="center" wrapText="1"/>
      <protection locked="0"/>
    </xf>
    <xf numFmtId="0" fontId="5" fillId="29" borderId="0" xfId="0" applyFont="1" applyFill="1" applyBorder="1" applyAlignment="1" applyProtection="1">
      <alignment horizontal="center" vertical="center"/>
      <protection locked="0"/>
    </xf>
    <xf numFmtId="0" fontId="5" fillId="29" borderId="0" xfId="0" quotePrefix="1" applyFont="1" applyFill="1" applyBorder="1" applyAlignment="1" applyProtection="1">
      <alignment horizontal="center" vertical="center"/>
      <protection locked="0"/>
    </xf>
    <xf numFmtId="167" fontId="5" fillId="29" borderId="0" xfId="0" quotePrefix="1" applyNumberFormat="1" applyFont="1" applyFill="1" applyBorder="1" applyAlignment="1" applyProtection="1">
      <alignment vertical="center" wrapText="1"/>
      <protection locked="0"/>
    </xf>
    <xf numFmtId="0" fontId="5" fillId="29" borderId="0" xfId="0" applyFont="1" applyFill="1" applyBorder="1" applyAlignment="1" applyProtection="1">
      <alignment vertical="center"/>
      <protection locked="0"/>
    </xf>
    <xf numFmtId="0" fontId="5" fillId="29" borderId="0" xfId="0" applyFont="1" applyFill="1" applyBorder="1" applyAlignment="1" applyProtection="1">
      <alignment horizontal="left" vertical="center"/>
      <protection locked="0"/>
    </xf>
    <xf numFmtId="0" fontId="5" fillId="29" borderId="0" xfId="0" applyFont="1" applyFill="1" applyAlignment="1" applyProtection="1">
      <alignment vertical="center"/>
      <protection locked="0"/>
    </xf>
    <xf numFmtId="170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29" borderId="3" xfId="207" applyNumberFormat="1" applyFont="1" applyFill="1" applyBorder="1" applyAlignment="1" applyProtection="1">
      <alignment horizontal="right" vertical="center" wrapText="1"/>
      <protection locked="0"/>
    </xf>
    <xf numFmtId="0" fontId="5" fillId="29" borderId="0" xfId="246" applyFont="1" applyFill="1" applyBorder="1" applyAlignment="1" applyProtection="1">
      <alignment horizontal="left" vertical="center" wrapText="1"/>
      <protection locked="0"/>
    </xf>
    <xf numFmtId="0" fontId="5" fillId="29" borderId="0" xfId="246" applyFont="1" applyFill="1" applyBorder="1" applyAlignment="1" applyProtection="1">
      <alignment horizontal="center" vertical="center"/>
      <protection locked="0"/>
    </xf>
    <xf numFmtId="0" fontId="4" fillId="29" borderId="0" xfId="0" quotePrefix="1" applyFont="1" applyFill="1" applyBorder="1" applyAlignment="1" applyProtection="1">
      <alignment horizontal="center" vertical="center"/>
      <protection locked="0"/>
    </xf>
    <xf numFmtId="0" fontId="5" fillId="29" borderId="0" xfId="0" applyFont="1" applyFill="1" applyAlignment="1" applyProtection="1">
      <alignment horizontal="center" vertical="center"/>
      <protection locked="0"/>
    </xf>
    <xf numFmtId="0" fontId="5" fillId="29" borderId="3" xfId="238" applyNumberFormat="1" applyFont="1" applyFill="1" applyBorder="1" applyAlignment="1" applyProtection="1">
      <alignment horizontal="left" vertical="center" wrapText="1"/>
      <protection locked="0"/>
    </xf>
    <xf numFmtId="0" fontId="5" fillId="29" borderId="3" xfId="238" applyNumberFormat="1" applyFont="1" applyFill="1" applyBorder="1" applyAlignment="1" applyProtection="1">
      <alignment horizontal="center" vertical="center" wrapText="1"/>
      <protection locked="0"/>
    </xf>
    <xf numFmtId="167" fontId="5" fillId="29" borderId="3" xfId="238" applyNumberFormat="1" applyFont="1" applyFill="1" applyBorder="1" applyAlignment="1" applyProtection="1">
      <alignment horizontal="center" vertical="center" wrapText="1"/>
      <protection locked="0"/>
    </xf>
    <xf numFmtId="49" fontId="5" fillId="29" borderId="3" xfId="238" applyNumberFormat="1" applyFont="1" applyFill="1" applyBorder="1" applyAlignment="1" applyProtection="1">
      <alignment horizontal="left" vertical="center" wrapText="1"/>
      <protection locked="0"/>
    </xf>
    <xf numFmtId="0" fontId="13" fillId="29" borderId="0" xfId="0" applyFont="1" applyFill="1" applyProtection="1"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17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5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4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75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29" borderId="3" xfId="0" applyNumberFormat="1" applyFont="1" applyFill="1" applyBorder="1" applyAlignment="1" applyProtection="1">
      <alignment horizontal="center" vertical="center"/>
      <protection locked="0"/>
    </xf>
    <xf numFmtId="0" fontId="9" fillId="29" borderId="0" xfId="0" applyFont="1" applyFill="1" applyAlignment="1" applyProtection="1">
      <alignment horizontal="center" vertical="center"/>
      <protection locked="0"/>
    </xf>
    <xf numFmtId="167" fontId="5" fillId="29" borderId="0" xfId="0" applyNumberFormat="1" applyFont="1" applyFill="1" applyAlignment="1" applyProtection="1">
      <alignment vertical="center"/>
      <protection locked="0"/>
    </xf>
    <xf numFmtId="0" fontId="5" fillId="29" borderId="0" xfId="0" applyFont="1" applyFill="1" applyAlignment="1" applyProtection="1">
      <alignment horizontal="right" vertical="center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0" xfId="0" applyFont="1" applyFill="1" applyBorder="1" applyAlignment="1" applyProtection="1">
      <alignment horizontal="right" vertical="center"/>
      <protection locked="0"/>
    </xf>
    <xf numFmtId="166" fontId="4" fillId="29" borderId="0" xfId="0" applyNumberFormat="1" applyFont="1" applyFill="1" applyBorder="1" applyAlignment="1" applyProtection="1">
      <alignment horizontal="right" vertical="center"/>
      <protection locked="0"/>
    </xf>
    <xf numFmtId="0" fontId="4" fillId="29" borderId="0" xfId="0" applyFont="1" applyFill="1" applyBorder="1" applyAlignment="1" applyProtection="1">
      <alignment horizontal="left" vertical="center"/>
      <protection locked="0"/>
    </xf>
    <xf numFmtId="0" fontId="0" fillId="29" borderId="0" xfId="0" applyFill="1" applyProtection="1">
      <protection locked="0"/>
    </xf>
    <xf numFmtId="0" fontId="5" fillId="29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176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6" fontId="5" fillId="29" borderId="3" xfId="0" applyNumberFormat="1" applyFont="1" applyFill="1" applyBorder="1" applyAlignment="1">
      <alignment horizontal="center" vertical="center" wrapText="1"/>
    </xf>
    <xf numFmtId="176" fontId="4" fillId="29" borderId="3" xfId="0" applyNumberFormat="1" applyFont="1" applyFill="1" applyBorder="1" applyAlignment="1">
      <alignment horizontal="center" vertical="center" wrapText="1"/>
    </xf>
    <xf numFmtId="176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9" xfId="0" applyNumberFormat="1" applyFont="1" applyFill="1" applyBorder="1" applyAlignment="1">
      <alignment horizontal="center" vertical="center" wrapText="1"/>
    </xf>
    <xf numFmtId="176" fontId="79" fillId="29" borderId="19" xfId="0" applyNumberFormat="1" applyFont="1" applyFill="1" applyBorder="1" applyAlignment="1" applyProtection="1">
      <alignment horizontal="center" vertical="center" wrapText="1"/>
      <protection locked="0"/>
    </xf>
    <xf numFmtId="176" fontId="78" fillId="29" borderId="19" xfId="0" applyNumberFormat="1" applyFont="1" applyFill="1" applyBorder="1" applyAlignment="1">
      <alignment horizontal="center" vertical="center" wrapText="1"/>
    </xf>
    <xf numFmtId="176" fontId="78" fillId="29" borderId="19" xfId="0" applyNumberFormat="1" applyFont="1" applyFill="1" applyBorder="1" applyAlignment="1" applyProtection="1">
      <alignment horizontal="center" vertical="center" wrapText="1"/>
      <protection locked="0"/>
    </xf>
    <xf numFmtId="177" fontId="79" fillId="29" borderId="3" xfId="0" applyNumberFormat="1" applyFont="1" applyFill="1" applyBorder="1" applyAlignment="1">
      <alignment horizontal="center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17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5" fontId="4" fillId="29" borderId="3" xfId="0" applyNumberFormat="1" applyFont="1" applyFill="1" applyBorder="1" applyAlignment="1">
      <alignment horizontal="center" vertical="center" wrapText="1"/>
    </xf>
    <xf numFmtId="171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8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9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78" fontId="5" fillId="29" borderId="3" xfId="0" applyNumberFormat="1" applyFont="1" applyFill="1" applyBorder="1" applyAlignment="1">
      <alignment horizontal="center" vertical="center" wrapText="1"/>
    </xf>
    <xf numFmtId="180" fontId="5" fillId="29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78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78" fillId="29" borderId="24" xfId="0" applyFont="1" applyFill="1" applyBorder="1" applyAlignment="1">
      <alignment horizontal="center" vertical="center" wrapText="1"/>
    </xf>
    <xf numFmtId="0" fontId="78" fillId="29" borderId="25" xfId="0" applyFont="1" applyFill="1" applyBorder="1" applyAlignment="1">
      <alignment horizontal="center" vertical="center" wrapText="1"/>
    </xf>
    <xf numFmtId="0" fontId="78" fillId="29" borderId="26" xfId="0" applyFont="1" applyFill="1" applyBorder="1" applyAlignment="1">
      <alignment horizontal="center" vertical="center" wrapText="1"/>
    </xf>
    <xf numFmtId="0" fontId="78" fillId="29" borderId="24" xfId="0" applyFont="1" applyFill="1" applyBorder="1" applyAlignment="1" applyProtection="1">
      <alignment horizontal="center" vertical="center" wrapText="1"/>
      <protection locked="0"/>
    </xf>
    <xf numFmtId="0" fontId="78" fillId="29" borderId="25" xfId="0" applyFont="1" applyFill="1" applyBorder="1" applyAlignment="1" applyProtection="1">
      <alignment horizontal="center" vertical="center" wrapText="1"/>
      <protection locked="0"/>
    </xf>
    <xf numFmtId="0" fontId="78" fillId="29" borderId="26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78" fillId="29" borderId="27" xfId="238" applyNumberFormat="1" applyFont="1" applyFill="1" applyBorder="1" applyAlignment="1">
      <alignment horizontal="center" vertical="center" wrapText="1"/>
    </xf>
    <xf numFmtId="0" fontId="78" fillId="29" borderId="28" xfId="238" applyNumberFormat="1" applyFont="1" applyFill="1" applyBorder="1" applyAlignment="1">
      <alignment horizontal="center" vertical="center" wrapText="1"/>
    </xf>
    <xf numFmtId="0" fontId="78" fillId="29" borderId="29" xfId="238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8" fillId="29" borderId="15" xfId="0" applyFont="1" applyFill="1" applyBorder="1" applyAlignment="1">
      <alignment horizontal="left" vertical="center" wrapText="1"/>
    </xf>
    <xf numFmtId="0" fontId="78" fillId="29" borderId="17" xfId="0" applyFont="1" applyFill="1" applyBorder="1" applyAlignment="1">
      <alignment horizontal="left" vertical="center" wrapText="1"/>
    </xf>
    <xf numFmtId="0" fontId="78" fillId="29" borderId="16" xfId="0" applyFont="1" applyFill="1" applyBorder="1" applyAlignment="1">
      <alignment horizontal="left" vertical="center" wrapText="1"/>
    </xf>
    <xf numFmtId="0" fontId="78" fillId="29" borderId="21" xfId="0" applyFont="1" applyFill="1" applyBorder="1" applyAlignment="1">
      <alignment horizontal="left" vertical="center" wrapText="1"/>
    </xf>
    <xf numFmtId="0" fontId="78" fillId="29" borderId="22" xfId="0" applyFont="1" applyFill="1" applyBorder="1" applyAlignment="1">
      <alignment horizontal="left" vertical="center" wrapText="1"/>
    </xf>
    <xf numFmtId="0" fontId="78" fillId="29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5" fillId="0" borderId="3" xfId="246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5" fillId="29" borderId="0" xfId="0" applyFont="1" applyFill="1" applyBorder="1" applyAlignment="1" applyProtection="1">
      <alignment horizontal="left" vertical="center"/>
      <protection locked="0"/>
    </xf>
    <xf numFmtId="0" fontId="5" fillId="29" borderId="0" xfId="0" applyFont="1" applyFill="1" applyAlignment="1" applyProtection="1">
      <alignment horizontal="center" vertical="center"/>
      <protection locked="0"/>
    </xf>
    <xf numFmtId="167" fontId="5" fillId="29" borderId="0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0" xfId="0" applyFont="1" applyFill="1" applyBorder="1" applyAlignment="1" applyProtection="1">
      <alignment vertical="center"/>
      <protection locked="0"/>
    </xf>
    <xf numFmtId="0" fontId="72" fillId="0" borderId="0" xfId="0" applyFont="1" applyFill="1" applyBorder="1" applyAlignment="1" applyProtection="1">
      <alignment horizontal="center" vertical="center" wrapText="1"/>
      <protection locked="0"/>
    </xf>
    <xf numFmtId="0" fontId="4" fillId="29" borderId="15" xfId="0" applyFont="1" applyFill="1" applyBorder="1" applyAlignment="1">
      <alignment horizontal="left" vertical="center" wrapText="1"/>
    </xf>
    <xf numFmtId="0" fontId="4" fillId="29" borderId="17" xfId="0" applyFont="1" applyFill="1" applyBorder="1" applyAlignment="1">
      <alignment horizontal="left" vertical="center" wrapText="1"/>
    </xf>
    <xf numFmtId="0" fontId="4" fillId="29" borderId="16" xfId="0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left" vertical="center"/>
    </xf>
    <xf numFmtId="0" fontId="4" fillId="0" borderId="0" xfId="246" applyFont="1" applyFill="1" applyBorder="1" applyAlignment="1">
      <alignment horizontal="center" vertical="center"/>
    </xf>
    <xf numFmtId="0" fontId="5" fillId="29" borderId="0" xfId="0" applyFont="1" applyFill="1" applyAlignment="1" applyProtection="1">
      <alignment horizontal="left" vertical="center"/>
      <protection locked="0"/>
    </xf>
    <xf numFmtId="0" fontId="4" fillId="29" borderId="3" xfId="246" applyFont="1" applyFill="1" applyBorder="1" applyAlignment="1">
      <alignment horizontal="left" vertical="center" wrapText="1"/>
    </xf>
    <xf numFmtId="0" fontId="5" fillId="0" borderId="13" xfId="246" applyFont="1" applyFill="1" applyBorder="1" applyAlignment="1">
      <alignment horizontal="right" vertical="center"/>
    </xf>
    <xf numFmtId="0" fontId="5" fillId="0" borderId="3" xfId="246" applyFont="1" applyFill="1" applyBorder="1" applyAlignment="1">
      <alignment horizontal="center" vertical="center"/>
    </xf>
    <xf numFmtId="0" fontId="5" fillId="0" borderId="3" xfId="246" applyFont="1" applyFill="1" applyBorder="1" applyAlignment="1">
      <alignment horizontal="center" vertical="center" wrapText="1"/>
    </xf>
    <xf numFmtId="0" fontId="5" fillId="29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167" fontId="5" fillId="29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4" fillId="0" borderId="0" xfId="238" applyNumberFormat="1" applyFont="1" applyFill="1" applyBorder="1" applyAlignment="1">
      <alignment horizontal="center" vertical="center" wrapText="1"/>
    </xf>
    <xf numFmtId="0" fontId="5" fillId="0" borderId="14" xfId="238" applyNumberFormat="1" applyFont="1" applyFill="1" applyBorder="1" applyAlignment="1">
      <alignment horizontal="center" vertical="center" wrapText="1"/>
    </xf>
    <xf numFmtId="0" fontId="5" fillId="0" borderId="19" xfId="238" applyNumberFormat="1" applyFont="1" applyFill="1" applyBorder="1" applyAlignment="1">
      <alignment horizontal="center" vertical="center" wrapText="1"/>
    </xf>
    <xf numFmtId="0" fontId="0" fillId="29" borderId="0" xfId="0" applyFill="1" applyAlignment="1" applyProtection="1">
      <alignment horizontal="center" vertical="center"/>
      <protection locked="0"/>
    </xf>
    <xf numFmtId="175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175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175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>
      <alignment horizontal="left" vertical="center" wrapText="1"/>
    </xf>
    <xf numFmtId="175" fontId="5" fillId="29" borderId="15" xfId="207" applyNumberFormat="1" applyFont="1" applyFill="1" applyBorder="1" applyAlignment="1">
      <alignment horizontal="right" vertical="center" wrapText="1"/>
    </xf>
    <xf numFmtId="175" fontId="5" fillId="29" borderId="16" xfId="207" applyNumberFormat="1" applyFont="1" applyFill="1" applyBorder="1" applyAlignment="1">
      <alignment horizontal="right" vertical="center" wrapText="1"/>
    </xf>
    <xf numFmtId="0" fontId="5" fillId="29" borderId="0" xfId="0" applyFont="1" applyFill="1" applyBorder="1" applyAlignment="1">
      <alignment horizontal="justify" vertical="center" wrapText="1" shrinkToFit="1"/>
    </xf>
    <xf numFmtId="174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174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174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175" fontId="4" fillId="29" borderId="15" xfId="0" applyNumberFormat="1" applyFont="1" applyFill="1" applyBorder="1" applyAlignment="1">
      <alignment horizontal="center" vertical="center" wrapText="1"/>
    </xf>
    <xf numFmtId="175" fontId="4" fillId="29" borderId="17" xfId="0" applyNumberFormat="1" applyFont="1" applyFill="1" applyBorder="1" applyAlignment="1">
      <alignment horizontal="center" vertical="center" wrapText="1"/>
    </xf>
    <xf numFmtId="175" fontId="4" fillId="29" borderId="16" xfId="0" applyNumberFormat="1" applyFont="1" applyFill="1" applyBorder="1" applyAlignment="1">
      <alignment horizontal="center" vertical="center" wrapText="1"/>
    </xf>
    <xf numFmtId="174" fontId="4" fillId="29" borderId="3" xfId="0" applyNumberFormat="1" applyFont="1" applyFill="1" applyBorder="1" applyAlignment="1">
      <alignment horizontal="center" vertical="center" wrapText="1"/>
    </xf>
    <xf numFmtId="174" fontId="5" fillId="29" borderId="3" xfId="0" applyNumberFormat="1" applyFont="1" applyFill="1" applyBorder="1" applyAlignment="1">
      <alignment horizontal="center" vertical="center" wrapText="1"/>
    </xf>
    <xf numFmtId="174" fontId="4" fillId="29" borderId="15" xfId="0" applyNumberFormat="1" applyFont="1" applyFill="1" applyBorder="1" applyAlignment="1">
      <alignment horizontal="center" vertical="center" wrapText="1"/>
    </xf>
    <xf numFmtId="174" fontId="4" fillId="29" borderId="17" xfId="0" applyNumberFormat="1" applyFont="1" applyFill="1" applyBorder="1" applyAlignment="1">
      <alignment horizontal="center" vertical="center" wrapText="1"/>
    </xf>
    <xf numFmtId="174" fontId="4" fillId="29" borderId="1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75" fontId="4" fillId="29" borderId="15" xfId="207" applyNumberFormat="1" applyFont="1" applyFill="1" applyBorder="1" applyAlignment="1">
      <alignment horizontal="right" vertical="center" wrapText="1"/>
    </xf>
    <xf numFmtId="175" fontId="4" fillId="29" borderId="16" xfId="207" applyNumberFormat="1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>
      <alignment horizontal="center" vertical="center" wrapText="1"/>
    </xf>
    <xf numFmtId="0" fontId="5" fillId="29" borderId="17" xfId="0" applyFont="1" applyFill="1" applyBorder="1" applyAlignment="1">
      <alignment horizontal="center" vertical="center" wrapText="1"/>
    </xf>
    <xf numFmtId="0" fontId="5" fillId="29" borderId="16" xfId="0" applyFont="1" applyFill="1" applyBorder="1" applyAlignment="1">
      <alignment horizontal="center" vertical="center" wrapText="1"/>
    </xf>
    <xf numFmtId="0" fontId="4" fillId="29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3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>
      <alignment horizontal="center" vertical="center"/>
    </xf>
    <xf numFmtId="49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5" xfId="0" applyFont="1" applyFill="1" applyBorder="1" applyAlignment="1">
      <alignment horizontal="center" vertical="center"/>
    </xf>
    <xf numFmtId="0" fontId="5" fillId="29" borderId="16" xfId="0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center" vertical="center"/>
    </xf>
    <xf numFmtId="3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3" xfId="0" applyFont="1" applyFill="1" applyBorder="1" applyAlignment="1">
      <alignment horizontal="center" vertical="center"/>
    </xf>
    <xf numFmtId="0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5" xfId="0" applyNumberFormat="1" applyFont="1" applyFill="1" applyBorder="1" applyAlignment="1" applyProtection="1">
      <alignment horizontal="left" vertical="center" wrapText="1"/>
      <protection locked="0"/>
    </xf>
    <xf numFmtId="49" fontId="5" fillId="29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3" xfId="0" applyFont="1" applyFill="1" applyBorder="1" applyAlignment="1" applyProtection="1">
      <alignment horizontal="left" vertical="center" wrapText="1"/>
      <protection locked="0"/>
    </xf>
    <xf numFmtId="174" fontId="5" fillId="29" borderId="15" xfId="0" applyNumberFormat="1" applyFont="1" applyFill="1" applyBorder="1" applyAlignment="1">
      <alignment horizontal="center" vertical="center" wrapText="1"/>
    </xf>
    <xf numFmtId="174" fontId="5" fillId="29" borderId="16" xfId="0" applyNumberFormat="1" applyFont="1" applyFill="1" applyBorder="1" applyAlignment="1">
      <alignment horizontal="center" vertical="center" wrapText="1"/>
    </xf>
    <xf numFmtId="0" fontId="4" fillId="29" borderId="3" xfId="0" applyFont="1" applyFill="1" applyBorder="1" applyAlignment="1" applyProtection="1">
      <alignment horizontal="left" vertical="center" wrapText="1"/>
      <protection locked="0"/>
    </xf>
    <xf numFmtId="3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 applyProtection="1">
      <alignment horizontal="center" vertical="center" wrapText="1"/>
      <protection locked="0"/>
    </xf>
    <xf numFmtId="175" fontId="5" fillId="29" borderId="15" xfId="0" applyNumberFormat="1" applyFont="1" applyFill="1" applyBorder="1" applyAlignment="1">
      <alignment horizontal="center" vertical="center" wrapText="1"/>
    </xf>
    <xf numFmtId="175" fontId="5" fillId="29" borderId="17" xfId="0" applyNumberFormat="1" applyFont="1" applyFill="1" applyBorder="1" applyAlignment="1">
      <alignment horizontal="center" vertical="center" wrapText="1"/>
    </xf>
    <xf numFmtId="175" fontId="5" fillId="29" borderId="16" xfId="0" applyNumberFormat="1" applyFont="1" applyFill="1" applyBorder="1" applyAlignment="1">
      <alignment horizontal="center" vertical="center" wrapText="1"/>
    </xf>
    <xf numFmtId="49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171" fontId="5" fillId="29" borderId="15" xfId="0" applyNumberFormat="1" applyFont="1" applyFill="1" applyBorder="1" applyAlignment="1">
      <alignment horizontal="center" vertical="center" wrapText="1"/>
    </xf>
    <xf numFmtId="171" fontId="5" fillId="29" borderId="17" xfId="0" applyNumberFormat="1" applyFont="1" applyFill="1" applyBorder="1" applyAlignment="1">
      <alignment horizontal="center" vertical="center" wrapText="1"/>
    </xf>
    <xf numFmtId="171" fontId="5" fillId="29" borderId="16" xfId="0" applyNumberFormat="1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/>
    </xf>
    <xf numFmtId="0" fontId="5" fillId="29" borderId="18" xfId="0" applyFont="1" applyFill="1" applyBorder="1" applyAlignment="1">
      <alignment horizontal="center" vertical="center" wrapText="1"/>
    </xf>
    <xf numFmtId="0" fontId="5" fillId="29" borderId="31" xfId="0" applyFont="1" applyFill="1" applyBorder="1" applyAlignment="1">
      <alignment horizontal="center" vertical="center" wrapText="1"/>
    </xf>
    <xf numFmtId="0" fontId="5" fillId="29" borderId="32" xfId="0" applyFont="1" applyFill="1" applyBorder="1" applyAlignment="1">
      <alignment horizontal="center" vertical="center" wrapText="1"/>
    </xf>
    <xf numFmtId="0" fontId="5" fillId="29" borderId="13" xfId="0" applyFont="1" applyFill="1" applyBorder="1" applyAlignment="1">
      <alignment horizontal="center" vertical="center" wrapText="1"/>
    </xf>
    <xf numFmtId="0" fontId="5" fillId="29" borderId="33" xfId="0" applyFont="1" applyFill="1" applyBorder="1" applyAlignment="1">
      <alignment horizontal="center" vertical="center" wrapText="1"/>
    </xf>
    <xf numFmtId="0" fontId="4" fillId="29" borderId="15" xfId="0" applyFont="1" applyFill="1" applyBorder="1" applyAlignment="1" applyProtection="1">
      <alignment horizontal="left" vertical="center"/>
      <protection locked="0"/>
    </xf>
    <xf numFmtId="0" fontId="4" fillId="29" borderId="17" xfId="0" applyFont="1" applyFill="1" applyBorder="1" applyAlignment="1" applyProtection="1">
      <alignment horizontal="left" vertical="center"/>
      <protection locked="0"/>
    </xf>
    <xf numFmtId="0" fontId="4" fillId="29" borderId="16" xfId="0" applyFont="1" applyFill="1" applyBorder="1" applyAlignment="1" applyProtection="1">
      <alignment horizontal="left" vertical="center"/>
      <protection locked="0"/>
    </xf>
    <xf numFmtId="0" fontId="5" fillId="29" borderId="15" xfId="0" applyFont="1" applyFill="1" applyBorder="1" applyAlignment="1" applyProtection="1">
      <alignment horizontal="left" vertical="center" wrapText="1"/>
      <protection locked="0"/>
    </xf>
    <xf numFmtId="0" fontId="5" fillId="29" borderId="17" xfId="0" applyFont="1" applyFill="1" applyBorder="1" applyAlignment="1" applyProtection="1">
      <alignment horizontal="left" vertical="center" wrapText="1"/>
      <protection locked="0"/>
    </xf>
    <xf numFmtId="0" fontId="5" fillId="29" borderId="16" xfId="0" applyFont="1" applyFill="1" applyBorder="1" applyAlignment="1" applyProtection="1">
      <alignment horizontal="left" vertical="center" wrapText="1"/>
      <protection locked="0"/>
    </xf>
    <xf numFmtId="0" fontId="5" fillId="29" borderId="15" xfId="0" applyFont="1" applyFill="1" applyBorder="1" applyAlignment="1" applyProtection="1">
      <alignment horizontal="center" vertical="center" wrapText="1"/>
      <protection locked="0"/>
    </xf>
    <xf numFmtId="0" fontId="5" fillId="29" borderId="17" xfId="0" applyFont="1" applyFill="1" applyBorder="1" applyAlignment="1" applyProtection="1">
      <alignment horizontal="center" vertical="center" wrapText="1"/>
      <protection locked="0"/>
    </xf>
    <xf numFmtId="0" fontId="5" fillId="29" borderId="16" xfId="0" applyFont="1" applyFill="1" applyBorder="1" applyAlignment="1" applyProtection="1">
      <alignment horizontal="center" vertical="center" wrapText="1"/>
      <protection locked="0"/>
    </xf>
    <xf numFmtId="0" fontId="11" fillId="29" borderId="15" xfId="0" applyFont="1" applyFill="1" applyBorder="1" applyAlignment="1">
      <alignment horizontal="center" vertical="center" wrapText="1"/>
    </xf>
    <xf numFmtId="0" fontId="11" fillId="29" borderId="17" xfId="0" applyFont="1" applyFill="1" applyBorder="1" applyAlignment="1">
      <alignment horizontal="center" vertical="center" wrapText="1"/>
    </xf>
    <xf numFmtId="0" fontId="11" fillId="29" borderId="16" xfId="0" applyFont="1" applyFill="1" applyBorder="1" applyAlignment="1">
      <alignment horizontal="center" vertical="center" wrapText="1"/>
    </xf>
    <xf numFmtId="174" fontId="5" fillId="29" borderId="17" xfId="0" applyNumberFormat="1" applyFont="1" applyFill="1" applyBorder="1" applyAlignment="1">
      <alignment horizontal="center" vertical="center" wrapText="1"/>
    </xf>
    <xf numFmtId="3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0" fontId="11" fillId="29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11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15" xfId="0" applyFont="1" applyFill="1" applyBorder="1" applyAlignment="1">
      <alignment horizontal="left" vertical="center" wrapText="1" shrinkToFit="1"/>
    </xf>
    <xf numFmtId="0" fontId="4" fillId="29" borderId="17" xfId="0" applyFont="1" applyFill="1" applyBorder="1" applyAlignment="1">
      <alignment horizontal="left" vertical="center" wrapText="1" shrinkToFit="1"/>
    </xf>
    <xf numFmtId="0" fontId="4" fillId="29" borderId="16" xfId="0" applyFont="1" applyFill="1" applyBorder="1" applyAlignment="1">
      <alignment horizontal="left" vertical="center" wrapText="1" shrinkToFit="1"/>
    </xf>
    <xf numFmtId="49" fontId="11" fillId="29" borderId="15" xfId="0" applyNumberFormat="1" applyFont="1" applyFill="1" applyBorder="1" applyAlignment="1" applyProtection="1">
      <alignment horizontal="center" vertical="center" wrapText="1"/>
      <protection locked="0"/>
    </xf>
    <xf numFmtId="49" fontId="11" fillId="29" borderId="16" xfId="0" applyNumberFormat="1" applyFont="1" applyFill="1" applyBorder="1" applyAlignment="1" applyProtection="1">
      <alignment horizontal="center" vertical="center" wrapText="1"/>
      <protection locked="0"/>
    </xf>
    <xf numFmtId="3" fontId="11" fillId="29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11" fillId="29" borderId="16" xfId="0" applyNumberFormat="1" applyFont="1" applyFill="1" applyBorder="1" applyAlignment="1" applyProtection="1">
      <alignment horizontal="center" vertical="center" wrapText="1" shrinkToFit="1"/>
      <protection locked="0"/>
    </xf>
    <xf numFmtId="17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29" borderId="15" xfId="0" applyNumberFormat="1" applyFont="1" applyFill="1" applyBorder="1" applyAlignment="1" applyProtection="1">
      <alignment horizontal="left" vertical="center" wrapText="1"/>
      <protection locked="0"/>
    </xf>
    <xf numFmtId="49" fontId="11" fillId="29" borderId="17" xfId="0" applyNumberFormat="1" applyFont="1" applyFill="1" applyBorder="1" applyAlignment="1" applyProtection="1">
      <alignment horizontal="left" vertical="center" wrapText="1"/>
      <protection locked="0"/>
    </xf>
    <xf numFmtId="49" fontId="11" fillId="29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29" borderId="15" xfId="0" applyNumberFormat="1" applyFont="1" applyFill="1" applyBorder="1" applyAlignment="1">
      <alignment horizontal="left" vertical="center" wrapText="1" shrinkToFit="1"/>
    </xf>
    <xf numFmtId="0" fontId="4" fillId="29" borderId="17" xfId="0" applyNumberFormat="1" applyFont="1" applyFill="1" applyBorder="1" applyAlignment="1">
      <alignment horizontal="left" vertical="center" wrapText="1" shrinkToFit="1"/>
    </xf>
    <xf numFmtId="0" fontId="4" fillId="29" borderId="16" xfId="0" applyNumberFormat="1" applyFont="1" applyFill="1" applyBorder="1" applyAlignment="1">
      <alignment horizontal="left" vertical="center" wrapText="1" shrinkToFit="1"/>
    </xf>
    <xf numFmtId="0" fontId="5" fillId="29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9" borderId="15" xfId="0" applyNumberFormat="1" applyFont="1" applyFill="1" applyBorder="1" applyAlignment="1">
      <alignment horizontal="left" vertical="center" wrapText="1" shrinkToFit="1"/>
    </xf>
    <xf numFmtId="0" fontId="5" fillId="29" borderId="17" xfId="0" applyNumberFormat="1" applyFont="1" applyFill="1" applyBorder="1" applyAlignment="1">
      <alignment horizontal="left" vertical="center" wrapText="1" shrinkToFit="1"/>
    </xf>
    <xf numFmtId="0" fontId="5" fillId="29" borderId="16" xfId="0" applyNumberFormat="1" applyFont="1" applyFill="1" applyBorder="1" applyAlignment="1">
      <alignment horizontal="left" vertical="center" wrapText="1" shrinkToFit="1"/>
    </xf>
    <xf numFmtId="0" fontId="5" fillId="29" borderId="15" xfId="0" applyNumberFormat="1" applyFont="1" applyFill="1" applyBorder="1" applyAlignment="1" applyProtection="1">
      <alignment horizontal="center"/>
      <protection locked="0"/>
    </xf>
    <xf numFmtId="0" fontId="5" fillId="29" borderId="16" xfId="0" applyNumberFormat="1" applyFont="1" applyFill="1" applyBorder="1" applyAlignment="1" applyProtection="1">
      <alignment horizontal="center"/>
      <protection locked="0"/>
    </xf>
    <xf numFmtId="166" fontId="4" fillId="29" borderId="0" xfId="0" applyNumberFormat="1" applyFont="1" applyFill="1" applyBorder="1" applyAlignment="1" applyProtection="1">
      <alignment horizontal="center" vertical="center"/>
      <protection locked="0"/>
    </xf>
    <xf numFmtId="0" fontId="4" fillId="29" borderId="0" xfId="0" applyFont="1" applyFill="1" applyBorder="1" applyAlignment="1" applyProtection="1">
      <alignment horizontal="left" vertical="center"/>
      <protection locked="0"/>
    </xf>
    <xf numFmtId="3" fontId="4" fillId="29" borderId="3" xfId="0" applyNumberFormat="1" applyFont="1" applyFill="1" applyBorder="1" applyAlignment="1" applyProtection="1">
      <alignment horizontal="left" vertical="center" wrapText="1"/>
      <protection locked="0"/>
    </xf>
    <xf numFmtId="0" fontId="4" fillId="29" borderId="15" xfId="0" applyFont="1" applyFill="1" applyBorder="1" applyAlignment="1">
      <alignment horizontal="left"/>
    </xf>
    <xf numFmtId="0" fontId="4" fillId="29" borderId="17" xfId="0" applyFont="1" applyFill="1" applyBorder="1" applyAlignment="1">
      <alignment horizontal="left"/>
    </xf>
    <xf numFmtId="0" fontId="4" fillId="29" borderId="16" xfId="0" applyFont="1" applyFill="1" applyBorder="1" applyAlignment="1">
      <alignment horizontal="left"/>
    </xf>
    <xf numFmtId="0" fontId="13" fillId="29" borderId="13" xfId="0" applyFont="1" applyFill="1" applyBorder="1" applyAlignment="1">
      <alignment horizontal="right" vertical="center"/>
    </xf>
    <xf numFmtId="0" fontId="5" fillId="29" borderId="30" xfId="0" applyFont="1" applyFill="1" applyBorder="1" applyAlignment="1" applyProtection="1">
      <alignment horizontal="center" vertical="center" wrapText="1"/>
      <protection locked="0"/>
    </xf>
    <xf numFmtId="0" fontId="5" fillId="29" borderId="18" xfId="0" applyFont="1" applyFill="1" applyBorder="1" applyAlignment="1" applyProtection="1">
      <alignment horizontal="center" vertical="center"/>
      <protection locked="0"/>
    </xf>
    <xf numFmtId="0" fontId="5" fillId="29" borderId="31" xfId="0" applyFont="1" applyFill="1" applyBorder="1" applyAlignment="1" applyProtection="1">
      <alignment horizontal="center" vertical="center"/>
      <protection locked="0"/>
    </xf>
    <xf numFmtId="0" fontId="5" fillId="29" borderId="32" xfId="0" applyFont="1" applyFill="1" applyBorder="1" applyAlignment="1" applyProtection="1">
      <alignment horizontal="center" vertical="center"/>
      <protection locked="0"/>
    </xf>
    <xf numFmtId="0" fontId="5" fillId="29" borderId="13" xfId="0" applyFont="1" applyFill="1" applyBorder="1" applyAlignment="1" applyProtection="1">
      <alignment horizontal="center" vertical="center"/>
      <protection locked="0"/>
    </xf>
    <xf numFmtId="0" fontId="5" fillId="29" borderId="33" xfId="0" applyFont="1" applyFill="1" applyBorder="1" applyAlignment="1" applyProtection="1">
      <alignment horizontal="center" vertical="center"/>
      <protection locked="0"/>
    </xf>
    <xf numFmtId="0" fontId="5" fillId="29" borderId="18" xfId="0" applyFont="1" applyFill="1" applyBorder="1" applyAlignment="1" applyProtection="1">
      <alignment horizontal="center" vertical="center" wrapText="1"/>
      <protection locked="0"/>
    </xf>
    <xf numFmtId="0" fontId="5" fillId="29" borderId="31" xfId="0" applyFont="1" applyFill="1" applyBorder="1" applyAlignment="1" applyProtection="1">
      <alignment horizontal="center" vertical="center" wrapText="1"/>
      <protection locked="0"/>
    </xf>
    <xf numFmtId="0" fontId="5" fillId="29" borderId="32" xfId="0" applyFont="1" applyFill="1" applyBorder="1" applyAlignment="1" applyProtection="1">
      <alignment horizontal="center" vertical="center" wrapText="1"/>
      <protection locked="0"/>
    </xf>
    <xf numFmtId="0" fontId="5" fillId="29" borderId="13" xfId="0" applyFont="1" applyFill="1" applyBorder="1" applyAlignment="1" applyProtection="1">
      <alignment horizontal="center" vertical="center" wrapText="1"/>
      <protection locked="0"/>
    </xf>
    <xf numFmtId="0" fontId="5" fillId="29" borderId="33" xfId="0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 applyProtection="1">
      <alignment horizontal="center" vertical="center"/>
      <protection locked="0"/>
    </xf>
    <xf numFmtId="0" fontId="5" fillId="29" borderId="34" xfId="0" applyFont="1" applyFill="1" applyBorder="1" applyAlignment="1">
      <alignment horizontal="center" vertical="center" wrapText="1"/>
    </xf>
    <xf numFmtId="0" fontId="5" fillId="29" borderId="35" xfId="0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 shrinkToFit="1"/>
    </xf>
    <xf numFmtId="0" fontId="5" fillId="29" borderId="31" xfId="0" applyFont="1" applyFill="1" applyBorder="1" applyAlignment="1">
      <alignment horizontal="center" vertical="center" wrapText="1" shrinkToFit="1"/>
    </xf>
    <xf numFmtId="0" fontId="5" fillId="29" borderId="34" xfId="0" applyFont="1" applyFill="1" applyBorder="1" applyAlignment="1">
      <alignment horizontal="center" vertical="center" wrapText="1" shrinkToFit="1"/>
    </xf>
    <xf numFmtId="0" fontId="5" fillId="29" borderId="35" xfId="0" applyFont="1" applyFill="1" applyBorder="1" applyAlignment="1">
      <alignment horizontal="center" vertical="center" wrapText="1" shrinkToFit="1"/>
    </xf>
    <xf numFmtId="0" fontId="5" fillId="29" borderId="32" xfId="0" applyFont="1" applyFill="1" applyBorder="1" applyAlignment="1">
      <alignment horizontal="center" vertical="center" wrapText="1" shrinkToFit="1"/>
    </xf>
    <xf numFmtId="0" fontId="5" fillId="29" borderId="33" xfId="0" applyFont="1" applyFill="1" applyBorder="1" applyAlignment="1">
      <alignment horizontal="center" vertical="center" wrapText="1" shrinkToFit="1"/>
    </xf>
    <xf numFmtId="0" fontId="11" fillId="29" borderId="15" xfId="0" applyFont="1" applyFill="1" applyBorder="1" applyAlignment="1">
      <alignment horizontal="center" vertical="center" wrapText="1" shrinkToFit="1"/>
    </xf>
    <xf numFmtId="0" fontId="11" fillId="29" borderId="16" xfId="0" applyFont="1" applyFill="1" applyBorder="1" applyAlignment="1">
      <alignment horizontal="center" vertical="center" wrapText="1" shrinkToFit="1"/>
    </xf>
    <xf numFmtId="2" fontId="5" fillId="29" borderId="14" xfId="0" applyNumberFormat="1" applyFont="1" applyFill="1" applyBorder="1" applyAlignment="1">
      <alignment horizontal="center" vertical="center" wrapText="1"/>
    </xf>
    <xf numFmtId="2" fontId="5" fillId="29" borderId="19" xfId="0" applyNumberFormat="1" applyFont="1" applyFill="1" applyBorder="1" applyAlignment="1">
      <alignment horizontal="center" vertical="center" wrapText="1"/>
    </xf>
    <xf numFmtId="2" fontId="5" fillId="29" borderId="15" xfId="0" applyNumberFormat="1" applyFont="1" applyFill="1" applyBorder="1" applyAlignment="1">
      <alignment horizontal="center" vertical="center" wrapText="1"/>
    </xf>
    <xf numFmtId="2" fontId="5" fillId="29" borderId="17" xfId="0" applyNumberFormat="1" applyFont="1" applyFill="1" applyBorder="1" applyAlignment="1">
      <alignment horizontal="center" vertical="center" wrapText="1"/>
    </xf>
    <xf numFmtId="2" fontId="5" fillId="29" borderId="16" xfId="0" applyNumberFormat="1" applyFont="1" applyFill="1" applyBorder="1" applyAlignment="1">
      <alignment horizontal="center" vertical="center" wrapText="1"/>
    </xf>
    <xf numFmtId="2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2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2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4" xfId="0" applyFont="1" applyFill="1" applyBorder="1" applyAlignment="1">
      <alignment horizontal="center" vertical="center" wrapText="1" shrinkToFit="1"/>
    </xf>
    <xf numFmtId="0" fontId="5" fillId="29" borderId="19" xfId="0" applyFont="1" applyFill="1" applyBorder="1" applyAlignment="1">
      <alignment horizontal="center" vertical="center" wrapText="1" shrinkToFit="1"/>
    </xf>
    <xf numFmtId="0" fontId="11" fillId="29" borderId="15" xfId="0" applyFont="1" applyFill="1" applyBorder="1" applyAlignment="1">
      <alignment horizontal="center" vertical="center"/>
    </xf>
    <xf numFmtId="0" fontId="11" fillId="29" borderId="17" xfId="0" applyFont="1" applyFill="1" applyBorder="1" applyAlignment="1">
      <alignment horizontal="center" vertical="center"/>
    </xf>
    <xf numFmtId="0" fontId="11" fillId="29" borderId="16" xfId="0" applyFont="1" applyFill="1" applyBorder="1" applyAlignment="1">
      <alignment horizontal="center" vertical="center"/>
    </xf>
    <xf numFmtId="0" fontId="11" fillId="29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9" borderId="16" xfId="0" applyNumberFormat="1" applyFont="1" applyFill="1" applyBorder="1" applyAlignment="1" applyProtection="1">
      <alignment horizontal="center" vertical="center" wrapText="1" shrinkToFit="1"/>
      <protection locked="0"/>
    </xf>
    <xf numFmtId="3" fontId="5" fillId="29" borderId="3" xfId="0" applyNumberFormat="1" applyFont="1" applyFill="1" applyBorder="1" applyAlignment="1">
      <alignment horizontal="center" vertical="center" wrapText="1" shrinkToFit="1"/>
    </xf>
    <xf numFmtId="0" fontId="11" fillId="29" borderId="3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 shrinkToFit="1"/>
    </xf>
    <xf numFmtId="0" fontId="5" fillId="29" borderId="0" xfId="0" applyFont="1" applyFill="1" applyBorder="1" applyAlignment="1">
      <alignment horizontal="center" vertical="center" wrapText="1"/>
    </xf>
    <xf numFmtId="0" fontId="73" fillId="29" borderId="0" xfId="0" applyFont="1" applyFill="1" applyAlignment="1">
      <alignment vertical="center" wrapText="1"/>
    </xf>
    <xf numFmtId="0" fontId="0" fillId="29" borderId="0" xfId="0" applyFill="1" applyAlignment="1">
      <alignment vertical="center" wrapText="1"/>
    </xf>
    <xf numFmtId="0" fontId="5" fillId="29" borderId="0" xfId="0" applyFont="1" applyFill="1" applyAlignment="1">
      <alignment horizontal="right" vertical="center"/>
    </xf>
    <xf numFmtId="0" fontId="5" fillId="29" borderId="36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29" borderId="18" xfId="0" applyFont="1" applyFill="1" applyBorder="1" applyAlignment="1">
      <alignment horizontal="center" vertical="center" wrapText="1" shrinkToFit="1"/>
    </xf>
    <xf numFmtId="0" fontId="5" fillId="29" borderId="0" xfId="0" applyFont="1" applyFill="1" applyBorder="1" applyAlignment="1">
      <alignment horizontal="center" vertical="center" wrapText="1" shrinkToFit="1"/>
    </xf>
    <xf numFmtId="0" fontId="5" fillId="29" borderId="13" xfId="0" applyFont="1" applyFill="1" applyBorder="1" applyAlignment="1">
      <alignment horizontal="center" vertical="center" wrapText="1" shrinkToFit="1"/>
    </xf>
    <xf numFmtId="0" fontId="5" fillId="29" borderId="13" xfId="0" applyFont="1" applyFill="1" applyBorder="1" applyAlignment="1">
      <alignment horizontal="right" vertical="center"/>
    </xf>
    <xf numFmtId="0" fontId="4" fillId="29" borderId="0" xfId="0" applyFont="1" applyFill="1" applyAlignment="1" applyProtection="1">
      <protection locked="0"/>
    </xf>
    <xf numFmtId="0" fontId="76" fillId="29" borderId="0" xfId="0" applyFont="1" applyFill="1" applyAlignment="1" applyProtection="1">
      <protection locked="0"/>
    </xf>
    <xf numFmtId="0" fontId="4" fillId="0" borderId="15" xfId="0" applyFont="1" applyFill="1" applyBorder="1" applyAlignment="1">
      <alignment horizontal="center" vertical="center"/>
    </xf>
    <xf numFmtId="0" fontId="76" fillId="0" borderId="17" xfId="0" applyFont="1" applyBorder="1" applyAlignment="1">
      <alignment horizontal="center" vertical="center"/>
    </xf>
    <xf numFmtId="0" fontId="76" fillId="0" borderId="16" xfId="0" applyFont="1" applyBorder="1" applyAlignment="1">
      <alignment horizontal="center" vertical="center"/>
    </xf>
    <xf numFmtId="0" fontId="4" fillId="29" borderId="15" xfId="0" applyFont="1" applyFill="1" applyBorder="1" applyAlignment="1">
      <alignment horizontal="center" vertical="center" wrapText="1"/>
    </xf>
    <xf numFmtId="0" fontId="76" fillId="29" borderId="17" xfId="0" applyFont="1" applyFill="1" applyBorder="1" applyAlignment="1">
      <alignment horizontal="center" vertical="center"/>
    </xf>
    <xf numFmtId="0" fontId="76" fillId="29" borderId="16" xfId="0" applyFont="1" applyFill="1" applyBorder="1" applyAlignment="1">
      <alignment horizontal="center" vertical="center"/>
    </xf>
  </cellXfs>
  <cellStyles count="354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rmal_GSE DCF_Model_31_07_09 final" xfId="182"/>
    <cellStyle name="Note" xfId="183"/>
    <cellStyle name="Number-Cells" xfId="184"/>
    <cellStyle name="Number-Cells-Column2" xfId="185"/>
    <cellStyle name="Number-Cells-Column5" xfId="186"/>
    <cellStyle name="Output" xfId="187"/>
    <cellStyle name="Row-Header" xfId="188"/>
    <cellStyle name="Row-Header 2" xfId="189"/>
    <cellStyle name="Title" xfId="190"/>
    <cellStyle name="Total" xfId="191"/>
    <cellStyle name="Warning Text" xfId="192"/>
    <cellStyle name="Акцент1 2" xfId="193"/>
    <cellStyle name="Акцент1 3" xfId="194"/>
    <cellStyle name="Акцент2 2" xfId="195"/>
    <cellStyle name="Акцент2 3" xfId="196"/>
    <cellStyle name="Акцент3 2" xfId="197"/>
    <cellStyle name="Акцент3 3" xfId="198"/>
    <cellStyle name="Акцент4 2" xfId="199"/>
    <cellStyle name="Акцент4 3" xfId="200"/>
    <cellStyle name="Акцент5 2" xfId="201"/>
    <cellStyle name="Акцент5 3" xfId="202"/>
    <cellStyle name="Акцент6 2" xfId="203"/>
    <cellStyle name="Акцент6 3" xfId="204"/>
    <cellStyle name="Ввод  2" xfId="205"/>
    <cellStyle name="Ввод  3" xfId="206"/>
    <cellStyle name="Вывод 2" xfId="208"/>
    <cellStyle name="Вывод 3" xfId="209"/>
    <cellStyle name="Вычисление 2" xfId="210"/>
    <cellStyle name="Вычисление 3" xfId="211"/>
    <cellStyle name="Денежный 2" xfId="212"/>
    <cellStyle name="Заголовок 1 2" xfId="213"/>
    <cellStyle name="Заголовок 1 3" xfId="214"/>
    <cellStyle name="Заголовок 2 2" xfId="215"/>
    <cellStyle name="Заголовок 2 3" xfId="216"/>
    <cellStyle name="Заголовок 3 2" xfId="217"/>
    <cellStyle name="Заголовок 3 3" xfId="218"/>
    <cellStyle name="Заголовок 4 2" xfId="219"/>
    <cellStyle name="Заголовок 4 3" xfId="220"/>
    <cellStyle name="Итог 2" xfId="221"/>
    <cellStyle name="Итог 3" xfId="222"/>
    <cellStyle name="Контрольная ячейка 2" xfId="223"/>
    <cellStyle name="Контрольная ячейка 3" xfId="224"/>
    <cellStyle name="Название 2" xfId="225"/>
    <cellStyle name="Название 3" xfId="226"/>
    <cellStyle name="Нейтральный 2" xfId="227"/>
    <cellStyle name="Нейтральный 3" xfId="228"/>
    <cellStyle name="Обычный" xfId="0" builtinId="0"/>
    <cellStyle name="Обычный 10" xfId="229"/>
    <cellStyle name="Обычный 11" xfId="230"/>
    <cellStyle name="Обычный 12" xfId="231"/>
    <cellStyle name="Обычный 13" xfId="232"/>
    <cellStyle name="Обычный 14" xfId="233"/>
    <cellStyle name="Обычный 15" xfId="234"/>
    <cellStyle name="Обычный 16" xfId="235"/>
    <cellStyle name="Обычный 17" xfId="236"/>
    <cellStyle name="Обычный 18" xfId="237"/>
    <cellStyle name="Обычный 2" xfId="238"/>
    <cellStyle name="Обычный 2 10" xfId="239"/>
    <cellStyle name="Обычный 2 11" xfId="240"/>
    <cellStyle name="Обычный 2 12" xfId="241"/>
    <cellStyle name="Обычный 2 13" xfId="242"/>
    <cellStyle name="Обычный 2 14" xfId="243"/>
    <cellStyle name="Обычный 2 15" xfId="244"/>
    <cellStyle name="Обычный 2 16" xfId="245"/>
    <cellStyle name="Обычный 2 2" xfId="246"/>
    <cellStyle name="Обычный 2 2 2" xfId="247"/>
    <cellStyle name="Обычный 2 2 3" xfId="248"/>
    <cellStyle name="Обычный 2 2_Расшифровка прочих" xfId="249"/>
    <cellStyle name="Обычный 2 3" xfId="250"/>
    <cellStyle name="Обычный 2 4" xfId="251"/>
    <cellStyle name="Обычный 2 5" xfId="252"/>
    <cellStyle name="Обычный 2 6" xfId="253"/>
    <cellStyle name="Обычный 2 7" xfId="254"/>
    <cellStyle name="Обычный 2 8" xfId="255"/>
    <cellStyle name="Обычный 2 9" xfId="256"/>
    <cellStyle name="Обычный 2_2604-2010" xfId="257"/>
    <cellStyle name="Обычный 3" xfId="258"/>
    <cellStyle name="Обычный 3 10" xfId="259"/>
    <cellStyle name="Обычный 3 11" xfId="260"/>
    <cellStyle name="Обычный 3 12" xfId="261"/>
    <cellStyle name="Обычный 3 13" xfId="262"/>
    <cellStyle name="Обычный 3 14" xfId="263"/>
    <cellStyle name="Обычный 3 2" xfId="264"/>
    <cellStyle name="Обычный 3 3" xfId="265"/>
    <cellStyle name="Обычный 3 4" xfId="266"/>
    <cellStyle name="Обычный 3 5" xfId="267"/>
    <cellStyle name="Обычный 3 6" xfId="268"/>
    <cellStyle name="Обычный 3 7" xfId="269"/>
    <cellStyle name="Обычный 3 8" xfId="270"/>
    <cellStyle name="Обычный 3 9" xfId="271"/>
    <cellStyle name="Обычный 3_Дефицит_7 млрд_0608_бс" xfId="272"/>
    <cellStyle name="Обычный 4" xfId="273"/>
    <cellStyle name="Обычный 5" xfId="274"/>
    <cellStyle name="Обычный 5 2" xfId="275"/>
    <cellStyle name="Обычный 6" xfId="276"/>
    <cellStyle name="Обычный 6 2" xfId="277"/>
    <cellStyle name="Обычный 6 3" xfId="278"/>
    <cellStyle name="Обычный 6 4" xfId="279"/>
    <cellStyle name="Обычный 6_Дефицит_7 млрд_0608_бс" xfId="280"/>
    <cellStyle name="Обычный 7" xfId="281"/>
    <cellStyle name="Обычный 7 2" xfId="282"/>
    <cellStyle name="Обычный 8" xfId="283"/>
    <cellStyle name="Обычный 9" xfId="284"/>
    <cellStyle name="Обычный 9 2" xfId="285"/>
    <cellStyle name="Плохой 2" xfId="286"/>
    <cellStyle name="Плохой 3" xfId="287"/>
    <cellStyle name="Пояснение 2" xfId="288"/>
    <cellStyle name="Пояснение 3" xfId="289"/>
    <cellStyle name="Примечание 2" xfId="290"/>
    <cellStyle name="Примечание 3" xfId="291"/>
    <cellStyle name="Процентный" xfId="207" builtinId="5"/>
    <cellStyle name="Процентный 2" xfId="292"/>
    <cellStyle name="Процентный 2 10" xfId="293"/>
    <cellStyle name="Процентный 2 11" xfId="294"/>
    <cellStyle name="Процентный 2 12" xfId="295"/>
    <cellStyle name="Процентный 2 13" xfId="296"/>
    <cellStyle name="Процентный 2 14" xfId="297"/>
    <cellStyle name="Процентный 2 15" xfId="298"/>
    <cellStyle name="Процентный 2 16" xfId="299"/>
    <cellStyle name="Процентный 2 2" xfId="300"/>
    <cellStyle name="Процентный 2 3" xfId="301"/>
    <cellStyle name="Процентный 2 4" xfId="302"/>
    <cellStyle name="Процентный 2 5" xfId="303"/>
    <cellStyle name="Процентный 2 6" xfId="304"/>
    <cellStyle name="Процентный 2 7" xfId="305"/>
    <cellStyle name="Процентный 2 8" xfId="306"/>
    <cellStyle name="Процентный 2 9" xfId="307"/>
    <cellStyle name="Процентный 3" xfId="308"/>
    <cellStyle name="Процентный 4" xfId="309"/>
    <cellStyle name="Процентный 4 2" xfId="310"/>
    <cellStyle name="Связанная ячейка 2" xfId="311"/>
    <cellStyle name="Связанная ячейка 3" xfId="312"/>
    <cellStyle name="Стиль 1" xfId="313"/>
    <cellStyle name="Стиль 1 2" xfId="314"/>
    <cellStyle name="Стиль 1 3" xfId="315"/>
    <cellStyle name="Стиль 1 4" xfId="316"/>
    <cellStyle name="Стиль 1 5" xfId="317"/>
    <cellStyle name="Стиль 1 6" xfId="318"/>
    <cellStyle name="Стиль 1 7" xfId="319"/>
    <cellStyle name="Текст предупреждения 2" xfId="320"/>
    <cellStyle name="Текст предупреждения 3" xfId="321"/>
    <cellStyle name="Тысячи [0]_1.62" xfId="322"/>
    <cellStyle name="Тысячи_1.62" xfId="323"/>
    <cellStyle name="Финансовый 2" xfId="324"/>
    <cellStyle name="Финансовый 2 10" xfId="325"/>
    <cellStyle name="Финансовый 2 11" xfId="326"/>
    <cellStyle name="Финансовый 2 12" xfId="327"/>
    <cellStyle name="Финансовый 2 13" xfId="328"/>
    <cellStyle name="Финансовый 2 14" xfId="329"/>
    <cellStyle name="Финансовый 2 15" xfId="330"/>
    <cellStyle name="Финансовый 2 16" xfId="331"/>
    <cellStyle name="Финансовый 2 17" xfId="332"/>
    <cellStyle name="Финансовый 2 2" xfId="333"/>
    <cellStyle name="Финансовый 2 3" xfId="334"/>
    <cellStyle name="Финансовый 2 4" xfId="335"/>
    <cellStyle name="Финансовый 2 5" xfId="336"/>
    <cellStyle name="Финансовый 2 6" xfId="337"/>
    <cellStyle name="Финансовый 2 7" xfId="338"/>
    <cellStyle name="Финансовый 2 8" xfId="339"/>
    <cellStyle name="Финансовый 2 9" xfId="340"/>
    <cellStyle name="Финансовый 3" xfId="341"/>
    <cellStyle name="Финансовый 3 2" xfId="342"/>
    <cellStyle name="Финансовый 4" xfId="343"/>
    <cellStyle name="Финансовый 4 2" xfId="344"/>
    <cellStyle name="Финансовый 4 3" xfId="345"/>
    <cellStyle name="Финансовый 5" xfId="346"/>
    <cellStyle name="Финансовый 6" xfId="347"/>
    <cellStyle name="Финансовый 7" xfId="348"/>
    <cellStyle name="Хороший 2" xfId="349"/>
    <cellStyle name="Хороший 3" xfId="350"/>
    <cellStyle name="числовой" xfId="351"/>
    <cellStyle name="Ю" xfId="352"/>
    <cellStyle name="Ю-FreeSet_10" xfId="3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Лист1"/>
      <sheetName val="МТР все 2"/>
      <sheetName val="Inform"/>
      <sheetName val="Правила ДДС"/>
      <sheetName val="_ф3"/>
      <sheetName val="_Ф4"/>
      <sheetName val="_Ф5"/>
      <sheetName val="Ф7_цены"/>
      <sheetName val="Ф8_цены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попер_роз"/>
      <sheetName val="Лист1"/>
      <sheetName val="МТР все 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  <sheetName val="GDP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МТР Газ України"/>
      <sheetName val="7  інші витрати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  <sheetName val="Ener "/>
      <sheetName val="Лист1"/>
      <sheetName val="ТРП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812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  <sheetName val="МТР Газ України"/>
      <sheetName val="Inform"/>
      <sheetName val="7  інші витрати"/>
      <sheetName val="БАЗА  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  <sheetName val="МТР Газ України"/>
      <sheetName val="Ener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база 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993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Infor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498"/>
  <sheetViews>
    <sheetView tabSelected="1" view="pageBreakPreview" topLeftCell="C151" zoomScale="85" zoomScaleNormal="70" zoomScaleSheetLayoutView="85" workbookViewId="0">
      <selection activeCell="G173" sqref="G173:H173"/>
    </sheetView>
  </sheetViews>
  <sheetFormatPr defaultRowHeight="18.75"/>
  <cols>
    <col min="1" max="1" width="86.140625" style="2" customWidth="1"/>
    <col min="2" max="2" width="17.140625" style="11" customWidth="1"/>
    <col min="3" max="6" width="30.7109375" style="11" customWidth="1"/>
    <col min="7" max="7" width="25.7109375" style="11" customWidth="1"/>
    <col min="8" max="8" width="21.7109375" style="11" customWidth="1"/>
    <col min="9" max="9" width="10" style="2" customWidth="1"/>
    <col min="10" max="10" width="9.5703125" style="2" customWidth="1"/>
    <col min="11" max="16384" width="9.140625" style="2"/>
  </cols>
  <sheetData>
    <row r="1" spans="1:12" ht="18.75" customHeight="1">
      <c r="A1" s="182"/>
      <c r="B1" s="183"/>
      <c r="C1" s="183"/>
      <c r="D1" s="183"/>
      <c r="E1" s="182"/>
      <c r="F1" s="311" t="s">
        <v>444</v>
      </c>
      <c r="G1" s="311"/>
      <c r="H1" s="311"/>
      <c r="I1" s="35"/>
      <c r="J1" s="35"/>
      <c r="K1" s="35"/>
      <c r="L1" s="35"/>
    </row>
    <row r="2" spans="1:12" ht="18.75" customHeight="1">
      <c r="A2" s="184"/>
      <c r="B2" s="185"/>
      <c r="C2" s="185"/>
      <c r="D2" s="185"/>
      <c r="E2" s="182"/>
      <c r="F2" s="311" t="s">
        <v>94</v>
      </c>
      <c r="G2" s="311"/>
      <c r="H2" s="311"/>
      <c r="I2" s="35"/>
      <c r="J2" s="35"/>
      <c r="K2" s="35"/>
      <c r="L2" s="35"/>
    </row>
    <row r="3" spans="1:12" ht="18.75" customHeight="1">
      <c r="A3" s="185"/>
      <c r="B3" s="185"/>
      <c r="C3" s="185"/>
      <c r="D3" s="185"/>
      <c r="E3" s="186"/>
      <c r="F3" s="311" t="s">
        <v>165</v>
      </c>
      <c r="G3" s="311"/>
      <c r="H3" s="311"/>
      <c r="I3" s="35"/>
      <c r="J3" s="35"/>
      <c r="K3" s="35"/>
      <c r="L3" s="35"/>
    </row>
    <row r="4" spans="1:12" ht="18.75" customHeight="1">
      <c r="A4" s="185"/>
      <c r="B4" s="185"/>
      <c r="C4" s="185"/>
      <c r="D4" s="185"/>
      <c r="E4" s="186"/>
      <c r="F4" s="311" t="s">
        <v>438</v>
      </c>
      <c r="G4" s="311"/>
      <c r="H4" s="311"/>
      <c r="I4" s="35"/>
      <c r="J4" s="35"/>
      <c r="K4" s="35"/>
      <c r="L4" s="35"/>
    </row>
    <row r="5" spans="1:12" ht="18.75" customHeight="1">
      <c r="A5" s="185"/>
      <c r="B5" s="185"/>
      <c r="C5" s="185"/>
      <c r="D5" s="185"/>
      <c r="E5" s="186"/>
      <c r="F5" s="187" t="s">
        <v>401</v>
      </c>
      <c r="G5" s="186"/>
      <c r="H5" s="186"/>
      <c r="I5" s="35"/>
      <c r="J5" s="35"/>
      <c r="K5" s="35"/>
      <c r="L5" s="35"/>
    </row>
    <row r="6" spans="1:12" ht="18.75" customHeight="1">
      <c r="A6" s="185"/>
      <c r="B6" s="185"/>
      <c r="C6" s="185"/>
      <c r="D6" s="185"/>
      <c r="E6" s="186"/>
      <c r="F6" s="186"/>
      <c r="G6" s="186"/>
      <c r="H6" s="186"/>
      <c r="I6" s="35"/>
      <c r="J6" s="35"/>
      <c r="K6" s="35"/>
      <c r="L6" s="35"/>
    </row>
    <row r="7" spans="1:12" ht="18.75" customHeight="1">
      <c r="A7" s="185"/>
      <c r="B7" s="185"/>
      <c r="C7" s="185"/>
      <c r="D7" s="185"/>
      <c r="E7" s="186"/>
      <c r="F7" s="186"/>
      <c r="G7" s="186"/>
      <c r="H7" s="186"/>
      <c r="I7" s="35"/>
      <c r="J7" s="35"/>
      <c r="K7" s="35"/>
      <c r="L7" s="35"/>
    </row>
    <row r="8" spans="1:12">
      <c r="A8" s="182"/>
      <c r="B8" s="188"/>
      <c r="C8" s="188"/>
      <c r="D8" s="188"/>
      <c r="E8" s="185"/>
      <c r="F8" s="187"/>
      <c r="G8" s="185"/>
      <c r="H8" s="185"/>
    </row>
    <row r="9" spans="1:12" ht="20.100000000000001" customHeight="1">
      <c r="A9" s="189"/>
      <c r="B9" s="290"/>
      <c r="C9" s="290"/>
      <c r="D9" s="290"/>
      <c r="E9" s="290"/>
      <c r="F9" s="190"/>
      <c r="G9" s="191" t="s">
        <v>117</v>
      </c>
      <c r="H9" s="192" t="s">
        <v>169</v>
      </c>
    </row>
    <row r="10" spans="1:12" ht="20.100000000000001" customHeight="1">
      <c r="A10" s="193" t="s">
        <v>14</v>
      </c>
      <c r="B10" s="290" t="s">
        <v>448</v>
      </c>
      <c r="C10" s="290"/>
      <c r="D10" s="290"/>
      <c r="E10" s="290"/>
      <c r="F10" s="194"/>
      <c r="G10" s="195" t="s">
        <v>113</v>
      </c>
      <c r="H10" s="261" t="s">
        <v>445</v>
      </c>
    </row>
    <row r="11" spans="1:12" ht="20.100000000000001" customHeight="1">
      <c r="A11" s="189" t="s">
        <v>15</v>
      </c>
      <c r="B11" s="290" t="s">
        <v>449</v>
      </c>
      <c r="C11" s="290"/>
      <c r="D11" s="290"/>
      <c r="E11" s="290"/>
      <c r="F11" s="190"/>
      <c r="G11" s="195" t="s">
        <v>112</v>
      </c>
      <c r="H11" s="192">
        <v>150</v>
      </c>
    </row>
    <row r="12" spans="1:12" ht="20.100000000000001" customHeight="1">
      <c r="A12" s="189" t="s">
        <v>20</v>
      </c>
      <c r="B12" s="290" t="s">
        <v>450</v>
      </c>
      <c r="C12" s="290"/>
      <c r="D12" s="290"/>
      <c r="E12" s="290"/>
      <c r="F12" s="190"/>
      <c r="G12" s="195" t="s">
        <v>111</v>
      </c>
      <c r="H12" s="261" t="s">
        <v>446</v>
      </c>
    </row>
    <row r="13" spans="1:12" ht="20.100000000000001" customHeight="1">
      <c r="A13" s="193" t="s">
        <v>67</v>
      </c>
      <c r="B13" s="290" t="s">
        <v>451</v>
      </c>
      <c r="C13" s="290"/>
      <c r="D13" s="290"/>
      <c r="E13" s="290"/>
      <c r="F13" s="194"/>
      <c r="G13" s="195" t="s">
        <v>9</v>
      </c>
      <c r="H13" s="192">
        <v>1004</v>
      </c>
    </row>
    <row r="14" spans="1:12" ht="20.100000000000001" customHeight="1">
      <c r="A14" s="193" t="s">
        <v>17</v>
      </c>
      <c r="B14" s="290" t="s">
        <v>452</v>
      </c>
      <c r="C14" s="290"/>
      <c r="D14" s="290"/>
      <c r="E14" s="290"/>
      <c r="F14" s="194"/>
      <c r="G14" s="195" t="s">
        <v>8</v>
      </c>
      <c r="H14" s="192"/>
    </row>
    <row r="15" spans="1:12" ht="20.100000000000001" customHeight="1">
      <c r="A15" s="193" t="s">
        <v>16</v>
      </c>
      <c r="B15" s="290" t="s">
        <v>453</v>
      </c>
      <c r="C15" s="290"/>
      <c r="D15" s="290"/>
      <c r="E15" s="290"/>
      <c r="F15" s="194"/>
      <c r="G15" s="195" t="s">
        <v>10</v>
      </c>
      <c r="H15" s="261" t="s">
        <v>447</v>
      </c>
    </row>
    <row r="16" spans="1:12" ht="20.100000000000001" customHeight="1">
      <c r="A16" s="193" t="s">
        <v>358</v>
      </c>
      <c r="B16" s="290" t="s">
        <v>454</v>
      </c>
      <c r="C16" s="290"/>
      <c r="D16" s="290"/>
      <c r="E16" s="290"/>
      <c r="F16" s="290" t="s">
        <v>136</v>
      </c>
      <c r="G16" s="312"/>
      <c r="H16" s="196"/>
    </row>
    <row r="17" spans="1:8" ht="20.100000000000001" customHeight="1">
      <c r="A17" s="193" t="s">
        <v>21</v>
      </c>
      <c r="B17" s="290" t="s">
        <v>455</v>
      </c>
      <c r="C17" s="290"/>
      <c r="D17" s="290"/>
      <c r="E17" s="290"/>
      <c r="F17" s="290" t="s">
        <v>137</v>
      </c>
      <c r="G17" s="313"/>
      <c r="H17" s="196"/>
    </row>
    <row r="18" spans="1:8" ht="20.100000000000001" customHeight="1">
      <c r="A18" s="193" t="s">
        <v>93</v>
      </c>
      <c r="B18" s="290">
        <v>5</v>
      </c>
      <c r="C18" s="290"/>
      <c r="D18" s="290"/>
      <c r="E18" s="290"/>
      <c r="F18" s="197"/>
      <c r="G18" s="197"/>
      <c r="H18" s="197"/>
    </row>
    <row r="19" spans="1:8" ht="20.100000000000001" customHeight="1">
      <c r="A19" s="189" t="s">
        <v>11</v>
      </c>
      <c r="B19" s="290" t="s">
        <v>456</v>
      </c>
      <c r="C19" s="290"/>
      <c r="D19" s="290"/>
      <c r="E19" s="290"/>
      <c r="F19" s="198"/>
      <c r="G19" s="198"/>
      <c r="H19" s="198"/>
    </row>
    <row r="20" spans="1:8" ht="20.100000000000001" customHeight="1">
      <c r="A20" s="193" t="s">
        <v>12</v>
      </c>
      <c r="B20" s="290">
        <v>960889391</v>
      </c>
      <c r="C20" s="290"/>
      <c r="D20" s="290"/>
      <c r="E20" s="290"/>
      <c r="F20" s="197"/>
      <c r="G20" s="197"/>
      <c r="H20" s="197"/>
    </row>
    <row r="21" spans="1:8" ht="20.100000000000001" customHeight="1">
      <c r="A21" s="189" t="s">
        <v>13</v>
      </c>
      <c r="B21" s="290" t="s">
        <v>457</v>
      </c>
      <c r="C21" s="290"/>
      <c r="D21" s="290"/>
      <c r="E21" s="290"/>
      <c r="F21" s="198"/>
      <c r="G21" s="198"/>
      <c r="H21" s="198"/>
    </row>
    <row r="22" spans="1:8" ht="19.5" customHeight="1">
      <c r="A22" s="186"/>
      <c r="B22" s="182"/>
      <c r="C22" s="182"/>
      <c r="D22" s="182"/>
      <c r="E22" s="182"/>
      <c r="F22" s="182"/>
      <c r="G22" s="182"/>
      <c r="H22" s="182"/>
    </row>
    <row r="23" spans="1:8" ht="19.5" customHeight="1">
      <c r="A23" s="291" t="s">
        <v>157</v>
      </c>
      <c r="B23" s="291"/>
      <c r="C23" s="291"/>
      <c r="D23" s="291"/>
      <c r="E23" s="291"/>
      <c r="F23" s="291"/>
      <c r="G23" s="291"/>
      <c r="H23" s="291"/>
    </row>
    <row r="24" spans="1:8">
      <c r="A24" s="291" t="s">
        <v>505</v>
      </c>
      <c r="B24" s="291"/>
      <c r="C24" s="291"/>
      <c r="D24" s="291"/>
      <c r="E24" s="291"/>
      <c r="F24" s="291"/>
      <c r="G24" s="291"/>
      <c r="H24" s="291"/>
    </row>
    <row r="25" spans="1:8">
      <c r="A25" s="291" t="s">
        <v>458</v>
      </c>
      <c r="B25" s="291"/>
      <c r="C25" s="291"/>
      <c r="D25" s="291"/>
      <c r="E25" s="291"/>
      <c r="F25" s="291"/>
      <c r="G25" s="291"/>
      <c r="H25" s="291"/>
    </row>
    <row r="26" spans="1:8">
      <c r="A26" s="293" t="s">
        <v>158</v>
      </c>
      <c r="B26" s="293"/>
      <c r="C26" s="293"/>
      <c r="D26" s="293"/>
      <c r="E26" s="293"/>
      <c r="F26" s="293"/>
      <c r="G26" s="293"/>
      <c r="H26" s="293"/>
    </row>
    <row r="27" spans="1:8" ht="9" customHeight="1">
      <c r="A27" s="199"/>
      <c r="B27" s="199"/>
      <c r="C27" s="199"/>
      <c r="D27" s="199"/>
      <c r="E27" s="199"/>
      <c r="F27" s="199"/>
      <c r="G27" s="199"/>
      <c r="H27" s="199"/>
    </row>
    <row r="28" spans="1:8">
      <c r="A28" s="291" t="s">
        <v>143</v>
      </c>
      <c r="B28" s="291"/>
      <c r="C28" s="291"/>
      <c r="D28" s="291"/>
      <c r="E28" s="291"/>
      <c r="F28" s="291"/>
      <c r="G28" s="291"/>
      <c r="H28" s="291"/>
    </row>
    <row r="29" spans="1:8" ht="22.5" customHeight="1">
      <c r="A29" s="182"/>
      <c r="B29" s="200"/>
      <c r="C29" s="200"/>
      <c r="D29" s="200"/>
      <c r="E29" s="200"/>
      <c r="F29" s="200"/>
      <c r="G29" s="200"/>
      <c r="H29" s="188" t="s">
        <v>402</v>
      </c>
    </row>
    <row r="30" spans="1:8" ht="43.5" customHeight="1">
      <c r="A30" s="299" t="s">
        <v>185</v>
      </c>
      <c r="B30" s="300" t="s">
        <v>18</v>
      </c>
      <c r="C30" s="300" t="s">
        <v>156</v>
      </c>
      <c r="D30" s="300"/>
      <c r="E30" s="310" t="s">
        <v>482</v>
      </c>
      <c r="F30" s="310"/>
      <c r="G30" s="310"/>
      <c r="H30" s="310"/>
    </row>
    <row r="31" spans="1:8" ht="44.25" customHeight="1">
      <c r="A31" s="299"/>
      <c r="B31" s="300"/>
      <c r="C31" s="201" t="s">
        <v>483</v>
      </c>
      <c r="D31" s="201" t="s">
        <v>481</v>
      </c>
      <c r="E31" s="202" t="s">
        <v>174</v>
      </c>
      <c r="F31" s="202" t="s">
        <v>163</v>
      </c>
      <c r="G31" s="202" t="s">
        <v>180</v>
      </c>
      <c r="H31" s="202" t="s">
        <v>181</v>
      </c>
    </row>
    <row r="32" spans="1:8" ht="19.5" thickBot="1">
      <c r="A32" s="5">
        <v>1</v>
      </c>
      <c r="B32" s="6">
        <v>2</v>
      </c>
      <c r="C32" s="5">
        <v>3</v>
      </c>
      <c r="D32" s="6">
        <v>4</v>
      </c>
      <c r="E32" s="5">
        <v>5</v>
      </c>
      <c r="F32" s="6">
        <v>6</v>
      </c>
      <c r="G32" s="5">
        <v>7</v>
      </c>
      <c r="H32" s="6">
        <v>8</v>
      </c>
    </row>
    <row r="33" spans="1:8" s="4" customFormat="1" ht="19.5" thickBot="1">
      <c r="A33" s="307" t="s">
        <v>86</v>
      </c>
      <c r="B33" s="308"/>
      <c r="C33" s="308"/>
      <c r="D33" s="308"/>
      <c r="E33" s="308"/>
      <c r="F33" s="308"/>
      <c r="G33" s="308"/>
      <c r="H33" s="309"/>
    </row>
    <row r="34" spans="1:8" s="4" customFormat="1" ht="20.100000000000001" customHeight="1">
      <c r="A34" s="36" t="s">
        <v>144</v>
      </c>
      <c r="B34" s="34">
        <v>1000</v>
      </c>
      <c r="C34" s="266">
        <v>693.6</v>
      </c>
      <c r="D34" s="266">
        <f>'I. Фін результат'!D8</f>
        <v>2593.8000000000002</v>
      </c>
      <c r="E34" s="266">
        <f>'I. Фін результат'!E8</f>
        <v>0</v>
      </c>
      <c r="F34" s="266">
        <f>'I. Фін результат'!F8</f>
        <v>2593.8000000000002</v>
      </c>
      <c r="G34" s="266">
        <f>F34-E34</f>
        <v>2593.8000000000002</v>
      </c>
      <c r="H34" s="38" t="e">
        <f>(F34/E34)*100</f>
        <v>#DIV/0!</v>
      </c>
    </row>
    <row r="35" spans="1:8" s="4" customFormat="1" ht="20.100000000000001" customHeight="1">
      <c r="A35" s="32" t="s">
        <v>129</v>
      </c>
      <c r="B35" s="6">
        <v>1010</v>
      </c>
      <c r="C35" s="266">
        <f>'I. Фін результат'!C9</f>
        <v>-542.70000000000005</v>
      </c>
      <c r="D35" s="266">
        <f>'I. Фін результат'!D9</f>
        <v>-1918.9</v>
      </c>
      <c r="E35" s="266">
        <f>'I. Фін результат'!E9</f>
        <v>-375.6</v>
      </c>
      <c r="F35" s="266">
        <f>'I. Фін результат'!F9</f>
        <v>-1918.9</v>
      </c>
      <c r="G35" s="282">
        <f>F35-E35</f>
        <v>-1543.3000000000002</v>
      </c>
      <c r="H35" s="38">
        <f t="shared" ref="H35:H80" si="0">(F35/E35)*100</f>
        <v>510.88924387646432</v>
      </c>
    </row>
    <row r="36" spans="1:8" s="4" customFormat="1" ht="20.100000000000001" customHeight="1">
      <c r="A36" s="39" t="s">
        <v>175</v>
      </c>
      <c r="B36" s="40">
        <v>1020</v>
      </c>
      <c r="C36" s="52">
        <f>SUM(C34:C35)</f>
        <v>150.89999999999998</v>
      </c>
      <c r="D36" s="52">
        <f>SUM(D34:D35)</f>
        <v>674.90000000000009</v>
      </c>
      <c r="E36" s="52">
        <f>SUM(E34:E35)</f>
        <v>-375.6</v>
      </c>
      <c r="F36" s="52">
        <f>SUM(F34:F35)</f>
        <v>674.90000000000009</v>
      </c>
      <c r="G36" s="52">
        <f t="shared" ref="G36:G80" si="1">F36-E36</f>
        <v>1050.5</v>
      </c>
      <c r="H36" s="42">
        <f t="shared" si="0"/>
        <v>-179.68583599574018</v>
      </c>
    </row>
    <row r="37" spans="1:8" s="4" customFormat="1" ht="20.100000000000001" customHeight="1">
      <c r="A37" s="43" t="s">
        <v>151</v>
      </c>
      <c r="B37" s="44">
        <v>1030</v>
      </c>
      <c r="C37" s="76">
        <f>'I. Фін результат'!C19</f>
        <v>-233.49999999999997</v>
      </c>
      <c r="D37" s="76">
        <f>'I. Фін результат'!D19</f>
        <v>-414.2</v>
      </c>
      <c r="E37" s="76">
        <f>'I. Фін результат'!E19</f>
        <v>-263.2</v>
      </c>
      <c r="F37" s="76">
        <f>'I. Фін результат'!F19</f>
        <v>-414.2</v>
      </c>
      <c r="G37" s="77">
        <f t="shared" si="1"/>
        <v>-151</v>
      </c>
      <c r="H37" s="47">
        <f t="shared" si="0"/>
        <v>157.370820668693</v>
      </c>
    </row>
    <row r="38" spans="1:8" s="4" customFormat="1" ht="20.100000000000001" customHeight="1">
      <c r="A38" s="48" t="s">
        <v>95</v>
      </c>
      <c r="B38" s="44">
        <v>1031</v>
      </c>
      <c r="C38" s="76">
        <f>'I. Фін результат'!C20</f>
        <v>-32.299999999999997</v>
      </c>
      <c r="D38" s="76">
        <f>'I. Фін результат'!D20</f>
        <v>-44.4</v>
      </c>
      <c r="E38" s="76">
        <f>'I. Фін результат'!E20</f>
        <v>-30</v>
      </c>
      <c r="F38" s="76">
        <f>'I. Фін результат'!F20</f>
        <v>-44.4</v>
      </c>
      <c r="G38" s="77">
        <f t="shared" si="1"/>
        <v>-14.399999999999999</v>
      </c>
      <c r="H38" s="47">
        <f t="shared" si="0"/>
        <v>148</v>
      </c>
    </row>
    <row r="39" spans="1:8" s="4" customFormat="1" ht="20.100000000000001" customHeight="1">
      <c r="A39" s="48" t="s">
        <v>145</v>
      </c>
      <c r="B39" s="44">
        <v>1032</v>
      </c>
      <c r="C39" s="76">
        <f>'I. Фін результат'!C21</f>
        <v>0</v>
      </c>
      <c r="D39" s="76">
        <f>'I. Фін результат'!D21</f>
        <v>0</v>
      </c>
      <c r="E39" s="76">
        <f>'I. Фін результат'!E21</f>
        <v>0</v>
      </c>
      <c r="F39" s="76">
        <f>'I. Фін результат'!F21</f>
        <v>0</v>
      </c>
      <c r="G39" s="77">
        <f t="shared" si="1"/>
        <v>0</v>
      </c>
      <c r="H39" s="47" t="e">
        <f t="shared" si="0"/>
        <v>#DIV/0!</v>
      </c>
    </row>
    <row r="40" spans="1:8" s="4" customFormat="1" ht="20.100000000000001" customHeight="1">
      <c r="A40" s="48" t="s">
        <v>58</v>
      </c>
      <c r="B40" s="44">
        <v>1033</v>
      </c>
      <c r="C40" s="76">
        <f>'I. Фін результат'!C22</f>
        <v>0</v>
      </c>
      <c r="D40" s="76">
        <f>'I. Фін результат'!D22</f>
        <v>0</v>
      </c>
      <c r="E40" s="76">
        <f>'I. Фін результат'!E22</f>
        <v>0</v>
      </c>
      <c r="F40" s="76">
        <f>'I. Фін результат'!F22</f>
        <v>0</v>
      </c>
      <c r="G40" s="77">
        <f t="shared" si="1"/>
        <v>0</v>
      </c>
      <c r="H40" s="47" t="e">
        <f t="shared" si="0"/>
        <v>#DIV/0!</v>
      </c>
    </row>
    <row r="41" spans="1:8" s="4" customFormat="1" ht="20.100000000000001" customHeight="1">
      <c r="A41" s="48" t="s">
        <v>22</v>
      </c>
      <c r="B41" s="44">
        <v>1034</v>
      </c>
      <c r="C41" s="76">
        <f>'I. Фін результат'!C23</f>
        <v>0</v>
      </c>
      <c r="D41" s="76">
        <f>'I. Фін результат'!D23</f>
        <v>0</v>
      </c>
      <c r="E41" s="76">
        <f>'I. Фін результат'!E23</f>
        <v>0</v>
      </c>
      <c r="F41" s="76">
        <f>'I. Фін результат'!F23</f>
        <v>0</v>
      </c>
      <c r="G41" s="77">
        <f t="shared" si="1"/>
        <v>0</v>
      </c>
      <c r="H41" s="47" t="e">
        <f t="shared" si="0"/>
        <v>#DIV/0!</v>
      </c>
    </row>
    <row r="42" spans="1:8" s="4" customFormat="1" ht="20.100000000000001" customHeight="1">
      <c r="A42" s="48" t="s">
        <v>23</v>
      </c>
      <c r="B42" s="44">
        <v>1035</v>
      </c>
      <c r="C42" s="76">
        <f>'I. Фін результат'!C24</f>
        <v>0</v>
      </c>
      <c r="D42" s="76">
        <f>'I. Фін результат'!D24</f>
        <v>0</v>
      </c>
      <c r="E42" s="76">
        <f>'I. Фін результат'!E24</f>
        <v>0</v>
      </c>
      <c r="F42" s="76">
        <f>'I. Фін результат'!F24</f>
        <v>0</v>
      </c>
      <c r="G42" s="77">
        <f t="shared" si="1"/>
        <v>0</v>
      </c>
      <c r="H42" s="47" t="e">
        <f t="shared" si="0"/>
        <v>#DIV/0!</v>
      </c>
    </row>
    <row r="43" spans="1:8" s="4" customFormat="1" ht="20.100000000000001" customHeight="1">
      <c r="A43" s="43" t="s">
        <v>118</v>
      </c>
      <c r="B43" s="40">
        <v>1060</v>
      </c>
      <c r="C43" s="76">
        <f>'I. Фін результат'!C42</f>
        <v>0</v>
      </c>
      <c r="D43" s="76">
        <f>'I. Фін результат'!D42</f>
        <v>0</v>
      </c>
      <c r="E43" s="76">
        <f>'I. Фін результат'!E42</f>
        <v>0</v>
      </c>
      <c r="F43" s="76">
        <f>'I. Фін результат'!F42</f>
        <v>0</v>
      </c>
      <c r="G43" s="77">
        <f t="shared" si="1"/>
        <v>0</v>
      </c>
      <c r="H43" s="47" t="e">
        <f t="shared" si="0"/>
        <v>#DIV/0!</v>
      </c>
    </row>
    <row r="44" spans="1:8" s="4" customFormat="1" ht="20.100000000000001" customHeight="1">
      <c r="A44" s="48" t="s">
        <v>223</v>
      </c>
      <c r="B44" s="44">
        <v>1070</v>
      </c>
      <c r="C44" s="76">
        <f>'I. Фін результат'!C50</f>
        <v>0</v>
      </c>
      <c r="D44" s="76">
        <f>'I. Фін результат'!D50</f>
        <v>21.3</v>
      </c>
      <c r="E44" s="76">
        <f>'I. Фін результат'!E50</f>
        <v>0</v>
      </c>
      <c r="F44" s="76">
        <f>'I. Фін результат'!F50</f>
        <v>21.3</v>
      </c>
      <c r="G44" s="77">
        <f t="shared" si="1"/>
        <v>21.3</v>
      </c>
      <c r="H44" s="47" t="e">
        <f t="shared" si="0"/>
        <v>#DIV/0!</v>
      </c>
    </row>
    <row r="45" spans="1:8" s="4" customFormat="1" ht="20.100000000000001" customHeight="1">
      <c r="A45" s="48" t="s">
        <v>149</v>
      </c>
      <c r="B45" s="44">
        <v>1071</v>
      </c>
      <c r="C45" s="76">
        <f>'I. Фін результат'!C51</f>
        <v>0</v>
      </c>
      <c r="D45" s="76">
        <f>'I. Фін результат'!D51</f>
        <v>0</v>
      </c>
      <c r="E45" s="76">
        <f>'I. Фін результат'!E51</f>
        <v>0</v>
      </c>
      <c r="F45" s="76">
        <f>'I. Фін результат'!F51</f>
        <v>0</v>
      </c>
      <c r="G45" s="77">
        <f t="shared" si="1"/>
        <v>0</v>
      </c>
      <c r="H45" s="47" t="e">
        <f t="shared" si="0"/>
        <v>#DIV/0!</v>
      </c>
    </row>
    <row r="46" spans="1:8" s="4" customFormat="1" ht="20.100000000000001" customHeight="1">
      <c r="A46" s="48" t="s">
        <v>224</v>
      </c>
      <c r="B46" s="44">
        <v>1072</v>
      </c>
      <c r="C46" s="76">
        <f>'I. Фін результат'!C52</f>
        <v>0</v>
      </c>
      <c r="D46" s="76">
        <f>'I. Фін результат'!D52</f>
        <v>0</v>
      </c>
      <c r="E46" s="76">
        <f>'I. Фін результат'!E52</f>
        <v>0</v>
      </c>
      <c r="F46" s="76">
        <f>'I. Фін результат'!F52</f>
        <v>0</v>
      </c>
      <c r="G46" s="77">
        <f t="shared" si="1"/>
        <v>0</v>
      </c>
      <c r="H46" s="47" t="e">
        <f t="shared" si="0"/>
        <v>#DIV/0!</v>
      </c>
    </row>
    <row r="47" spans="1:8" s="4" customFormat="1" ht="20.100000000000001" customHeight="1">
      <c r="A47" s="49" t="s">
        <v>225</v>
      </c>
      <c r="B47" s="44">
        <v>1080</v>
      </c>
      <c r="C47" s="76">
        <f>'I. Фін результат'!C54</f>
        <v>-13.3</v>
      </c>
      <c r="D47" s="76">
        <f>'I. Фін результат'!D54</f>
        <v>-11.2</v>
      </c>
      <c r="E47" s="76">
        <f>'I. Фін результат'!E54</f>
        <v>-10</v>
      </c>
      <c r="F47" s="76">
        <f>'I. Фін результат'!F54</f>
        <v>-11.2</v>
      </c>
      <c r="G47" s="77">
        <f t="shared" si="1"/>
        <v>-1.1999999999999993</v>
      </c>
      <c r="H47" s="47">
        <f t="shared" si="0"/>
        <v>111.99999999999999</v>
      </c>
    </row>
    <row r="48" spans="1:8" s="4" customFormat="1" ht="20.100000000000001" customHeight="1">
      <c r="A48" s="48" t="s">
        <v>149</v>
      </c>
      <c r="B48" s="44">
        <v>1081</v>
      </c>
      <c r="C48" s="76">
        <f>'I. Фін результат'!C55</f>
        <v>0</v>
      </c>
      <c r="D48" s="76">
        <f>'I. Фін результат'!D55</f>
        <v>0</v>
      </c>
      <c r="E48" s="76">
        <f>'I. Фін результат'!E55</f>
        <v>0</v>
      </c>
      <c r="F48" s="76">
        <f>'I. Фін результат'!F55</f>
        <v>0</v>
      </c>
      <c r="G48" s="77">
        <f t="shared" si="1"/>
        <v>0</v>
      </c>
      <c r="H48" s="47" t="e">
        <f t="shared" si="0"/>
        <v>#DIV/0!</v>
      </c>
    </row>
    <row r="49" spans="1:8" s="4" customFormat="1" ht="20.100000000000001" customHeight="1">
      <c r="A49" s="48" t="s">
        <v>226</v>
      </c>
      <c r="B49" s="44">
        <v>1082</v>
      </c>
      <c r="C49" s="76">
        <f>'I. Фін результат'!C56</f>
        <v>0</v>
      </c>
      <c r="D49" s="76">
        <f>'I. Фін результат'!D56</f>
        <v>0</v>
      </c>
      <c r="E49" s="76">
        <f>'I. Фін результат'!E56</f>
        <v>0</v>
      </c>
      <c r="F49" s="76">
        <f>'I. Фін результат'!F56</f>
        <v>0</v>
      </c>
      <c r="G49" s="77">
        <f t="shared" si="1"/>
        <v>0</v>
      </c>
      <c r="H49" s="47" t="e">
        <f t="shared" si="0"/>
        <v>#DIV/0!</v>
      </c>
    </row>
    <row r="50" spans="1:8" s="4" customFormat="1" ht="20.100000000000001" customHeight="1">
      <c r="A50" s="50" t="s">
        <v>4</v>
      </c>
      <c r="B50" s="40">
        <v>1100</v>
      </c>
      <c r="C50" s="52">
        <f>SUM(C36,C37,C43,C44,C47)</f>
        <v>-95.899999999999991</v>
      </c>
      <c r="D50" s="52">
        <f>SUM(D36,D37,D43,D44,D47)</f>
        <v>270.80000000000013</v>
      </c>
      <c r="E50" s="52">
        <f>SUM(E36,E37,E43,E44,E47)</f>
        <v>-648.79999999999995</v>
      </c>
      <c r="F50" s="52">
        <f>SUM(F36,F37,F43,F44,F47)</f>
        <v>270.80000000000013</v>
      </c>
      <c r="G50" s="52">
        <f t="shared" si="1"/>
        <v>919.60000000000014</v>
      </c>
      <c r="H50" s="42">
        <f t="shared" si="0"/>
        <v>-41.738594327990157</v>
      </c>
    </row>
    <row r="51" spans="1:8" s="4" customFormat="1" ht="20.100000000000001" customHeight="1">
      <c r="A51" s="51" t="s">
        <v>119</v>
      </c>
      <c r="B51" s="40">
        <v>1310</v>
      </c>
      <c r="C51" s="52">
        <f>'I. Фін результат'!C90</f>
        <v>-60.79999999999999</v>
      </c>
      <c r="D51" s="52">
        <f>'I. Фін результат'!D90</f>
        <v>328.7000000000001</v>
      </c>
      <c r="E51" s="52">
        <f>'I. Фін результат'!E90</f>
        <v>-608.79999999999995</v>
      </c>
      <c r="F51" s="52">
        <f>'I. Фін результат'!F90</f>
        <v>328.7000000000001</v>
      </c>
      <c r="G51" s="52">
        <f t="shared" si="1"/>
        <v>937.5</v>
      </c>
      <c r="H51" s="42">
        <f t="shared" si="0"/>
        <v>-53.991458607095943</v>
      </c>
    </row>
    <row r="52" spans="1:8" s="4" customFormat="1">
      <c r="A52" s="51" t="s">
        <v>153</v>
      </c>
      <c r="B52" s="40">
        <v>5010</v>
      </c>
      <c r="C52" s="52">
        <f>(C51/C34)*100</f>
        <v>-8.7658592848904249</v>
      </c>
      <c r="D52" s="52">
        <f>(D51/D34)*100</f>
        <v>12.672526794664202</v>
      </c>
      <c r="E52" s="52" t="e">
        <f>(E51/E34)*100</f>
        <v>#DIV/0!</v>
      </c>
      <c r="F52" s="52">
        <f>(F51/F34)*100</f>
        <v>12.672526794664202</v>
      </c>
      <c r="G52" s="52" t="e">
        <f t="shared" si="1"/>
        <v>#DIV/0!</v>
      </c>
      <c r="H52" s="42" t="e">
        <f t="shared" si="0"/>
        <v>#DIV/0!</v>
      </c>
    </row>
    <row r="53" spans="1:8" s="4" customFormat="1" ht="20.100000000000001" customHeight="1">
      <c r="A53" s="48" t="s">
        <v>227</v>
      </c>
      <c r="B53" s="44">
        <v>1110</v>
      </c>
      <c r="C53" s="45">
        <f>'I. Фін результат'!C62</f>
        <v>0</v>
      </c>
      <c r="D53" s="45">
        <f>'I. Фін результат'!D62</f>
        <v>0</v>
      </c>
      <c r="E53" s="76">
        <f>'I. Фін результат'!E62</f>
        <v>0</v>
      </c>
      <c r="F53" s="76">
        <f>'I. Фін результат'!F62</f>
        <v>0</v>
      </c>
      <c r="G53" s="77">
        <f t="shared" si="1"/>
        <v>0</v>
      </c>
      <c r="H53" s="47" t="e">
        <f t="shared" si="0"/>
        <v>#DIV/0!</v>
      </c>
    </row>
    <row r="54" spans="1:8" s="4" customFormat="1">
      <c r="A54" s="48" t="s">
        <v>228</v>
      </c>
      <c r="B54" s="44">
        <v>1120</v>
      </c>
      <c r="C54" s="45">
        <f>'I. Фін результат'!C63</f>
        <v>0</v>
      </c>
      <c r="D54" s="45">
        <f>'I. Фін результат'!D63</f>
        <v>0</v>
      </c>
      <c r="E54" s="76">
        <f>'I. Фін результат'!E63</f>
        <v>0</v>
      </c>
      <c r="F54" s="76">
        <f>'I. Фін результат'!F63</f>
        <v>0</v>
      </c>
      <c r="G54" s="77">
        <f t="shared" si="1"/>
        <v>0</v>
      </c>
      <c r="H54" s="47" t="e">
        <f t="shared" si="0"/>
        <v>#DIV/0!</v>
      </c>
    </row>
    <row r="55" spans="1:8" s="4" customFormat="1" ht="20.100000000000001" customHeight="1">
      <c r="A55" s="48" t="s">
        <v>229</v>
      </c>
      <c r="B55" s="44">
        <v>1130</v>
      </c>
      <c r="C55" s="45">
        <f>'I. Фін результат'!C64</f>
        <v>0</v>
      </c>
      <c r="D55" s="45">
        <f>'I. Фін результат'!D64</f>
        <v>0</v>
      </c>
      <c r="E55" s="76">
        <f>'I. Фін результат'!E64</f>
        <v>0</v>
      </c>
      <c r="F55" s="76">
        <f>'I. Фін результат'!F64</f>
        <v>0</v>
      </c>
      <c r="G55" s="77">
        <f t="shared" si="1"/>
        <v>0</v>
      </c>
      <c r="H55" s="47" t="e">
        <f t="shared" si="0"/>
        <v>#DIV/0!</v>
      </c>
    </row>
    <row r="56" spans="1:8" s="4" customFormat="1" ht="20.100000000000001" customHeight="1">
      <c r="A56" s="48" t="s">
        <v>230</v>
      </c>
      <c r="B56" s="44">
        <v>1140</v>
      </c>
      <c r="C56" s="45">
        <f>'I. Фін результат'!C65</f>
        <v>0</v>
      </c>
      <c r="D56" s="45">
        <f>'I. Фін результат'!D65</f>
        <v>0</v>
      </c>
      <c r="E56" s="76">
        <f>'I. Фін результат'!E65</f>
        <v>0</v>
      </c>
      <c r="F56" s="76">
        <f>'I. Фін результат'!F65</f>
        <v>0</v>
      </c>
      <c r="G56" s="77">
        <f t="shared" si="1"/>
        <v>0</v>
      </c>
      <c r="H56" s="47" t="e">
        <f t="shared" si="0"/>
        <v>#DIV/0!</v>
      </c>
    </row>
    <row r="57" spans="1:8" s="4" customFormat="1" ht="20.100000000000001" customHeight="1">
      <c r="A57" s="48" t="s">
        <v>247</v>
      </c>
      <c r="B57" s="44">
        <v>1150</v>
      </c>
      <c r="C57" s="45">
        <f>'I. Фін результат'!C66</f>
        <v>0</v>
      </c>
      <c r="D57" s="45">
        <f>'I. Фін результат'!D66</f>
        <v>0</v>
      </c>
      <c r="E57" s="76">
        <f>'I. Фін результат'!E66</f>
        <v>0</v>
      </c>
      <c r="F57" s="76">
        <f>'I. Фін результат'!F66</f>
        <v>0</v>
      </c>
      <c r="G57" s="77">
        <f t="shared" si="1"/>
        <v>0</v>
      </c>
      <c r="H57" s="47" t="e">
        <f t="shared" si="0"/>
        <v>#DIV/0!</v>
      </c>
    </row>
    <row r="58" spans="1:8" s="4" customFormat="1" ht="20.100000000000001" customHeight="1">
      <c r="A58" s="48" t="s">
        <v>149</v>
      </c>
      <c r="B58" s="44">
        <v>1151</v>
      </c>
      <c r="C58" s="45">
        <f>'I. Фін результат'!C67</f>
        <v>0</v>
      </c>
      <c r="D58" s="45">
        <f>'I. Фін результат'!D67</f>
        <v>0</v>
      </c>
      <c r="E58" s="76">
        <f>'I. Фін результат'!E67</f>
        <v>0</v>
      </c>
      <c r="F58" s="76">
        <f>'I. Фін результат'!F67</f>
        <v>0</v>
      </c>
      <c r="G58" s="77">
        <f t="shared" si="1"/>
        <v>0</v>
      </c>
      <c r="H58" s="47" t="e">
        <f t="shared" si="0"/>
        <v>#DIV/0!</v>
      </c>
    </row>
    <row r="59" spans="1:8" s="4" customFormat="1" ht="20.100000000000001" customHeight="1">
      <c r="A59" s="48" t="s">
        <v>249</v>
      </c>
      <c r="B59" s="44">
        <v>1160</v>
      </c>
      <c r="C59" s="45">
        <f>'I. Фін результат'!C69</f>
        <v>0</v>
      </c>
      <c r="D59" s="45">
        <f>'I. Фін результат'!D69</f>
        <v>0</v>
      </c>
      <c r="E59" s="76">
        <f>'I. Фін результат'!E69</f>
        <v>0</v>
      </c>
      <c r="F59" s="76">
        <f>'I. Фін результат'!F69</f>
        <v>0</v>
      </c>
      <c r="G59" s="77">
        <f t="shared" si="1"/>
        <v>0</v>
      </c>
      <c r="H59" s="47" t="e">
        <f t="shared" si="0"/>
        <v>#DIV/0!</v>
      </c>
    </row>
    <row r="60" spans="1:8" s="4" customFormat="1" ht="20.100000000000001" customHeight="1">
      <c r="A60" s="48" t="s">
        <v>149</v>
      </c>
      <c r="B60" s="44">
        <v>1161</v>
      </c>
      <c r="C60" s="45">
        <f>'I. Фін результат'!C70</f>
        <v>0</v>
      </c>
      <c r="D60" s="45">
        <f>'I. Фін результат'!D70</f>
        <v>0</v>
      </c>
      <c r="E60" s="76">
        <f>'I. Фін результат'!E70</f>
        <v>0</v>
      </c>
      <c r="F60" s="76">
        <f>'I. Фін результат'!F70</f>
        <v>0</v>
      </c>
      <c r="G60" s="77">
        <f t="shared" si="1"/>
        <v>0</v>
      </c>
      <c r="H60" s="47" t="e">
        <f t="shared" si="0"/>
        <v>#DIV/0!</v>
      </c>
    </row>
    <row r="61" spans="1:8" s="4" customFormat="1" ht="20.100000000000001" customHeight="1">
      <c r="A61" s="51" t="s">
        <v>85</v>
      </c>
      <c r="B61" s="53">
        <v>1170</v>
      </c>
      <c r="C61" s="52">
        <f>SUM(C50,C53:C57,C59)</f>
        <v>-95.899999999999991</v>
      </c>
      <c r="D61" s="52">
        <f>SUM(D50,D53:D57,D59)</f>
        <v>270.80000000000013</v>
      </c>
      <c r="E61" s="52">
        <f>SUM(E50,E53:E57,E59)</f>
        <v>-648.79999999999995</v>
      </c>
      <c r="F61" s="52">
        <f>SUM(F50,F53:F57,F59)</f>
        <v>270.80000000000013</v>
      </c>
      <c r="G61" s="52">
        <f t="shared" si="1"/>
        <v>919.60000000000014</v>
      </c>
      <c r="H61" s="42">
        <f t="shared" si="0"/>
        <v>-41.738594327990157</v>
      </c>
    </row>
    <row r="62" spans="1:8" s="4" customFormat="1" ht="20.100000000000001" customHeight="1">
      <c r="A62" s="48" t="s">
        <v>240</v>
      </c>
      <c r="B62" s="40">
        <v>1180</v>
      </c>
      <c r="C62" s="267"/>
      <c r="D62" s="267"/>
      <c r="E62" s="267"/>
      <c r="F62" s="267"/>
      <c r="G62" s="77">
        <f t="shared" si="1"/>
        <v>0</v>
      </c>
      <c r="H62" s="47" t="e">
        <f t="shared" si="0"/>
        <v>#DIV/0!</v>
      </c>
    </row>
    <row r="63" spans="1:8" s="4" customFormat="1" ht="20.100000000000001" customHeight="1">
      <c r="A63" s="48" t="s">
        <v>241</v>
      </c>
      <c r="B63" s="40">
        <v>1181</v>
      </c>
      <c r="C63" s="267"/>
      <c r="D63" s="267"/>
      <c r="E63" s="267"/>
      <c r="F63" s="267"/>
      <c r="G63" s="77">
        <f t="shared" si="1"/>
        <v>0</v>
      </c>
      <c r="H63" s="47" t="e">
        <f t="shared" si="0"/>
        <v>#DIV/0!</v>
      </c>
    </row>
    <row r="64" spans="1:8" s="4" customFormat="1" ht="20.100000000000001" customHeight="1">
      <c r="A64" s="48" t="s">
        <v>242</v>
      </c>
      <c r="B64" s="44">
        <v>1190</v>
      </c>
      <c r="C64" s="267"/>
      <c r="D64" s="267"/>
      <c r="E64" s="267"/>
      <c r="F64" s="267"/>
      <c r="G64" s="77">
        <f t="shared" si="1"/>
        <v>0</v>
      </c>
      <c r="H64" s="47" t="e">
        <f t="shared" si="0"/>
        <v>#DIV/0!</v>
      </c>
    </row>
    <row r="65" spans="1:8" s="4" customFormat="1" ht="20.100000000000001" customHeight="1">
      <c r="A65" s="48" t="s">
        <v>243</v>
      </c>
      <c r="B65" s="54">
        <v>1191</v>
      </c>
      <c r="C65" s="267"/>
      <c r="D65" s="267"/>
      <c r="E65" s="267"/>
      <c r="F65" s="267"/>
      <c r="G65" s="77">
        <f t="shared" si="1"/>
        <v>0</v>
      </c>
      <c r="H65" s="47" t="e">
        <f t="shared" si="0"/>
        <v>#DIV/0!</v>
      </c>
    </row>
    <row r="66" spans="1:8" s="4" customFormat="1" ht="20.100000000000001" customHeight="1">
      <c r="A66" s="50" t="s">
        <v>281</v>
      </c>
      <c r="B66" s="44">
        <v>1200</v>
      </c>
      <c r="C66" s="52">
        <f>SUM(C61:C65)</f>
        <v>-95.899999999999991</v>
      </c>
      <c r="D66" s="52">
        <f>SUM(D61:D65)</f>
        <v>270.80000000000013</v>
      </c>
      <c r="E66" s="52">
        <f>SUM(E61:E65)</f>
        <v>-648.79999999999995</v>
      </c>
      <c r="F66" s="52">
        <f>SUM(F61:F65)</f>
        <v>270.80000000000013</v>
      </c>
      <c r="G66" s="52">
        <f t="shared" si="1"/>
        <v>919.60000000000014</v>
      </c>
      <c r="H66" s="42">
        <f t="shared" si="0"/>
        <v>-41.738594327990157</v>
      </c>
    </row>
    <row r="67" spans="1:8" s="4" customFormat="1" ht="20.100000000000001" customHeight="1">
      <c r="A67" s="48" t="s">
        <v>392</v>
      </c>
      <c r="B67" s="54">
        <v>1201</v>
      </c>
      <c r="C67" s="76">
        <f>'I. Фін результат'!C78</f>
        <v>0</v>
      </c>
      <c r="D67" s="76">
        <f>'I. Фін результат'!D78</f>
        <v>270.8</v>
      </c>
      <c r="E67" s="76">
        <f>'I. Фін результат'!E78</f>
        <v>0</v>
      </c>
      <c r="F67" s="76">
        <f>'I. Фін результат'!F78</f>
        <v>270.8</v>
      </c>
      <c r="G67" s="77">
        <f t="shared" si="1"/>
        <v>270.8</v>
      </c>
      <c r="H67" s="47" t="e">
        <f t="shared" si="0"/>
        <v>#DIV/0!</v>
      </c>
    </row>
    <row r="68" spans="1:8" s="4" customFormat="1" ht="20.100000000000001" customHeight="1">
      <c r="A68" s="48" t="s">
        <v>393</v>
      </c>
      <c r="B68" s="54">
        <v>1202</v>
      </c>
      <c r="C68" s="76">
        <f>'I. Фін результат'!C79</f>
        <v>-95.9</v>
      </c>
      <c r="D68" s="76">
        <f>'I. Фін результат'!D79</f>
        <v>0</v>
      </c>
      <c r="E68" s="76">
        <f>'I. Фін результат'!E79</f>
        <v>-648.79999999999995</v>
      </c>
      <c r="F68" s="76">
        <f>'I. Фін результат'!F79</f>
        <v>0</v>
      </c>
      <c r="G68" s="77">
        <f t="shared" si="1"/>
        <v>648.79999999999995</v>
      </c>
      <c r="H68" s="47">
        <f t="shared" si="0"/>
        <v>0</v>
      </c>
    </row>
    <row r="69" spans="1:8" s="4" customFormat="1" ht="20.100000000000001" customHeight="1">
      <c r="A69" s="50" t="s">
        <v>19</v>
      </c>
      <c r="B69" s="44">
        <v>1210</v>
      </c>
      <c r="C69" s="52">
        <f>SUM(C34,C44,C53,C55,C57,C63,C64)</f>
        <v>693.6</v>
      </c>
      <c r="D69" s="52">
        <f>SUM(D34,D44,D53,D55,D57,D63,D64)</f>
        <v>2615.1000000000004</v>
      </c>
      <c r="E69" s="52">
        <f>SUM(E34,E44,E53,E55,E57,E63,E64)</f>
        <v>0</v>
      </c>
      <c r="F69" s="52">
        <f>SUM(F34,F44,F53,F55,F57,F63,F64)</f>
        <v>2615.1000000000004</v>
      </c>
      <c r="G69" s="52">
        <f t="shared" si="1"/>
        <v>2615.1000000000004</v>
      </c>
      <c r="H69" s="42" t="e">
        <f t="shared" si="0"/>
        <v>#DIV/0!</v>
      </c>
    </row>
    <row r="70" spans="1:8" s="4" customFormat="1" ht="20.100000000000001" customHeight="1">
      <c r="A70" s="50" t="s">
        <v>103</v>
      </c>
      <c r="B70" s="44">
        <v>1220</v>
      </c>
      <c r="C70" s="52">
        <f>SUM(C35,C37,C43,C47,C54,C56,C59,C62,C65)</f>
        <v>-789.5</v>
      </c>
      <c r="D70" s="52">
        <f>SUM(D35,D37,D43,D47,D54,D56,D59,D62,D65)</f>
        <v>-2344.2999999999997</v>
      </c>
      <c r="E70" s="52">
        <f>SUM(E35,E37,E43,E47,E54,E56,E59,E62,E65)</f>
        <v>-648.79999999999995</v>
      </c>
      <c r="F70" s="52">
        <f>SUM(F35,F37,F43,F47,F54,F56,F59,F62,F65)</f>
        <v>-2344.2999999999997</v>
      </c>
      <c r="G70" s="52">
        <f t="shared" si="1"/>
        <v>-1695.4999999999998</v>
      </c>
      <c r="H70" s="42">
        <f t="shared" si="0"/>
        <v>361.32860665844635</v>
      </c>
    </row>
    <row r="71" spans="1:8" s="4" customFormat="1" ht="20.100000000000001" customHeight="1">
      <c r="A71" s="48" t="s">
        <v>171</v>
      </c>
      <c r="B71" s="44">
        <v>1230</v>
      </c>
      <c r="C71" s="203"/>
      <c r="D71" s="203"/>
      <c r="E71" s="203"/>
      <c r="F71" s="203"/>
      <c r="G71" s="46">
        <f t="shared" si="1"/>
        <v>0</v>
      </c>
      <c r="H71" s="47" t="e">
        <f t="shared" si="0"/>
        <v>#DIV/0!</v>
      </c>
    </row>
    <row r="72" spans="1:8" s="4" customFormat="1" ht="20.100000000000001" customHeight="1">
      <c r="A72" s="50" t="s">
        <v>155</v>
      </c>
      <c r="B72" s="44"/>
      <c r="C72" s="204"/>
      <c r="D72" s="205"/>
      <c r="E72" s="205"/>
      <c r="F72" s="205"/>
      <c r="G72" s="46">
        <f t="shared" si="1"/>
        <v>0</v>
      </c>
      <c r="H72" s="47" t="e">
        <f t="shared" si="0"/>
        <v>#DIV/0!</v>
      </c>
    </row>
    <row r="73" spans="1:8" s="4" customFormat="1" ht="20.100000000000001" customHeight="1">
      <c r="A73" s="48" t="s">
        <v>183</v>
      </c>
      <c r="B73" s="44">
        <v>1400</v>
      </c>
      <c r="C73" s="76">
        <f>'I. Фін результат'!C92</f>
        <v>237.1</v>
      </c>
      <c r="D73" s="76">
        <f>'I. Фін результат'!D92</f>
        <v>1647.5</v>
      </c>
      <c r="E73" s="76">
        <f>'I. Фін результат'!E92</f>
        <v>44.4</v>
      </c>
      <c r="F73" s="76">
        <f>'I. Фін результат'!F92</f>
        <v>1647.5</v>
      </c>
      <c r="G73" s="77">
        <f t="shared" si="1"/>
        <v>1603.1</v>
      </c>
      <c r="H73" s="47">
        <f t="shared" si="0"/>
        <v>3710.5855855855857</v>
      </c>
    </row>
    <row r="74" spans="1:8" s="4" customFormat="1" ht="20.100000000000001" customHeight="1">
      <c r="A74" s="48" t="s">
        <v>184</v>
      </c>
      <c r="B74" s="55">
        <v>1401</v>
      </c>
      <c r="C74" s="76">
        <f>'I. Фін результат'!C93</f>
        <v>233.9</v>
      </c>
      <c r="D74" s="76">
        <f>'I. Фін результат'!D93</f>
        <v>1642.7</v>
      </c>
      <c r="E74" s="76">
        <f>'I. Фін результат'!E93</f>
        <v>38.4</v>
      </c>
      <c r="F74" s="76">
        <f>'I. Фін результат'!F93</f>
        <v>1642.7</v>
      </c>
      <c r="G74" s="77">
        <f t="shared" si="1"/>
        <v>1604.3</v>
      </c>
      <c r="H74" s="47">
        <f t="shared" si="0"/>
        <v>4277.8645833333339</v>
      </c>
    </row>
    <row r="75" spans="1:8" s="4" customFormat="1" ht="20.100000000000001" customHeight="1">
      <c r="A75" s="48" t="s">
        <v>28</v>
      </c>
      <c r="B75" s="55">
        <v>1402</v>
      </c>
      <c r="C75" s="76">
        <f>'I. Фін результат'!C94</f>
        <v>3.2</v>
      </c>
      <c r="D75" s="76">
        <f>'I. Фін результат'!D94</f>
        <v>4.8</v>
      </c>
      <c r="E75" s="76">
        <f>'I. Фін результат'!E94</f>
        <v>6</v>
      </c>
      <c r="F75" s="76">
        <f>'I. Фін результат'!F94</f>
        <v>4.8</v>
      </c>
      <c r="G75" s="77">
        <f t="shared" si="1"/>
        <v>-1.2000000000000002</v>
      </c>
      <c r="H75" s="47">
        <f t="shared" si="0"/>
        <v>80</v>
      </c>
    </row>
    <row r="76" spans="1:8" s="4" customFormat="1" ht="20.100000000000001" customHeight="1">
      <c r="A76" s="48" t="s">
        <v>5</v>
      </c>
      <c r="B76" s="56">
        <v>1410</v>
      </c>
      <c r="C76" s="76">
        <f>'I. Фін результат'!C95</f>
        <v>411.3</v>
      </c>
      <c r="D76" s="76">
        <f>'I. Фін результат'!D95</f>
        <v>514.5</v>
      </c>
      <c r="E76" s="76">
        <f>'I. Фін результат'!E95</f>
        <v>454.4</v>
      </c>
      <c r="F76" s="76">
        <f>'I. Фін результат'!F95</f>
        <v>514.5</v>
      </c>
      <c r="G76" s="77">
        <f t="shared" si="1"/>
        <v>60.100000000000023</v>
      </c>
      <c r="H76" s="47">
        <f t="shared" si="0"/>
        <v>113.22623239436621</v>
      </c>
    </row>
    <row r="77" spans="1:8" s="4" customFormat="1" ht="20.100000000000001" customHeight="1">
      <c r="A77" s="48" t="s">
        <v>6</v>
      </c>
      <c r="B77" s="56">
        <v>1420</v>
      </c>
      <c r="C77" s="76">
        <f>'I. Фін результат'!C96</f>
        <v>92.7</v>
      </c>
      <c r="D77" s="76">
        <f>'I. Фін результат'!D96</f>
        <v>113.2</v>
      </c>
      <c r="E77" s="76">
        <f>'I. Фін результат'!E96</f>
        <v>100</v>
      </c>
      <c r="F77" s="76">
        <f>'I. Фін результат'!F96</f>
        <v>113.2</v>
      </c>
      <c r="G77" s="77">
        <f t="shared" si="1"/>
        <v>13.200000000000003</v>
      </c>
      <c r="H77" s="47">
        <f t="shared" si="0"/>
        <v>113.20000000000002</v>
      </c>
    </row>
    <row r="78" spans="1:8" s="4" customFormat="1" ht="20.100000000000001" customHeight="1">
      <c r="A78" s="48" t="s">
        <v>7</v>
      </c>
      <c r="B78" s="56">
        <v>1430</v>
      </c>
      <c r="C78" s="76">
        <f>'I. Фін результат'!C97</f>
        <v>35.1</v>
      </c>
      <c r="D78" s="76">
        <f>'I. Фін результат'!D97</f>
        <v>57.9</v>
      </c>
      <c r="E78" s="76">
        <f>'I. Фін результат'!E97</f>
        <v>40</v>
      </c>
      <c r="F78" s="76">
        <f>'I. Фін результат'!F97</f>
        <v>57.9</v>
      </c>
      <c r="G78" s="77">
        <f t="shared" si="1"/>
        <v>17.899999999999999</v>
      </c>
      <c r="H78" s="47">
        <f t="shared" si="0"/>
        <v>144.75</v>
      </c>
    </row>
    <row r="79" spans="1:8" s="4" customFormat="1" ht="20.100000000000001" customHeight="1">
      <c r="A79" s="48" t="s">
        <v>29</v>
      </c>
      <c r="B79" s="56">
        <v>1440</v>
      </c>
      <c r="C79" s="76">
        <f>'I. Фін результат'!C98</f>
        <v>13.3</v>
      </c>
      <c r="D79" s="76">
        <f>'I. Фін результат'!D98</f>
        <v>11.2</v>
      </c>
      <c r="E79" s="76">
        <f>'I. Фін результат'!E98</f>
        <v>10</v>
      </c>
      <c r="F79" s="76">
        <f>'I. Фін результат'!F98</f>
        <v>11.2</v>
      </c>
      <c r="G79" s="77">
        <f t="shared" si="1"/>
        <v>1.1999999999999993</v>
      </c>
      <c r="H79" s="47">
        <f t="shared" si="0"/>
        <v>111.99999999999999</v>
      </c>
    </row>
    <row r="80" spans="1:8" s="4" customFormat="1" ht="20.100000000000001" customHeight="1" thickBot="1">
      <c r="A80" s="50" t="s">
        <v>53</v>
      </c>
      <c r="B80" s="56">
        <v>1450</v>
      </c>
      <c r="C80" s="52">
        <f>SUM(C73,C76,C77,C78,C79)</f>
        <v>789.5</v>
      </c>
      <c r="D80" s="52">
        <f>SUM(D73,D76,D77,D78,D79)</f>
        <v>2344.2999999999997</v>
      </c>
      <c r="E80" s="52">
        <f>SUM(E73,E76,E77,E78,E79)</f>
        <v>648.79999999999995</v>
      </c>
      <c r="F80" s="52">
        <f>SUM(F73,F76,F77,F78,F79)</f>
        <v>2344.2999999999997</v>
      </c>
      <c r="G80" s="52">
        <f t="shared" si="1"/>
        <v>1695.4999999999998</v>
      </c>
      <c r="H80" s="42">
        <f t="shared" si="0"/>
        <v>361.32860665844635</v>
      </c>
    </row>
    <row r="81" spans="1:8" s="4" customFormat="1" ht="19.5" thickBot="1">
      <c r="A81" s="284" t="s">
        <v>122</v>
      </c>
      <c r="B81" s="285"/>
      <c r="C81" s="285"/>
      <c r="D81" s="285"/>
      <c r="E81" s="285"/>
      <c r="F81" s="285"/>
      <c r="G81" s="285"/>
      <c r="H81" s="286"/>
    </row>
    <row r="82" spans="1:8" s="4" customFormat="1">
      <c r="A82" s="304" t="s">
        <v>121</v>
      </c>
      <c r="B82" s="305"/>
      <c r="C82" s="305"/>
      <c r="D82" s="305"/>
      <c r="E82" s="305"/>
      <c r="F82" s="305"/>
      <c r="G82" s="305"/>
      <c r="H82" s="306"/>
    </row>
    <row r="83" spans="1:8" s="4" customFormat="1" ht="37.5" customHeight="1">
      <c r="A83" s="57" t="s">
        <v>55</v>
      </c>
      <c r="B83" s="58">
        <v>2000</v>
      </c>
      <c r="C83" s="45">
        <f>'ІІ. Розр. з бюджетом'!C8</f>
        <v>0</v>
      </c>
      <c r="D83" s="76">
        <f>'ІІ. Розр. з бюджетом'!D8</f>
        <v>768</v>
      </c>
      <c r="E83" s="76">
        <f>'ІІ. Розр. з бюджетом'!E8</f>
        <v>0</v>
      </c>
      <c r="F83" s="76">
        <f>'ІІ. Розр. з бюджетом'!F8</f>
        <v>768</v>
      </c>
      <c r="G83" s="76">
        <f t="shared" ref="G83:G91" si="2">F83-E83</f>
        <v>768</v>
      </c>
      <c r="H83" s="47" t="e">
        <f t="shared" ref="H83:H134" si="3">(F83/E83)*100</f>
        <v>#DIV/0!</v>
      </c>
    </row>
    <row r="84" spans="1:8" s="4" customFormat="1" ht="39.75" customHeight="1">
      <c r="A84" s="59" t="s">
        <v>250</v>
      </c>
      <c r="B84" s="54">
        <v>2010</v>
      </c>
      <c r="C84" s="45">
        <f>SUM(C85:C85)</f>
        <v>0</v>
      </c>
      <c r="D84" s="76">
        <f>SUM(D85:D85)</f>
        <v>-40.6</v>
      </c>
      <c r="E84" s="76">
        <f>SUM(E85:E85)</f>
        <v>0</v>
      </c>
      <c r="F84" s="76">
        <f>SUM(F85:F85)</f>
        <v>-40.6</v>
      </c>
      <c r="G84" s="77">
        <f t="shared" si="2"/>
        <v>-40.6</v>
      </c>
      <c r="H84" s="47" t="e">
        <f t="shared" si="3"/>
        <v>#DIV/0!</v>
      </c>
    </row>
    <row r="85" spans="1:8" s="4" customFormat="1" ht="30.75" customHeight="1">
      <c r="A85" s="48" t="s">
        <v>440</v>
      </c>
      <c r="B85" s="54">
        <v>2011</v>
      </c>
      <c r="C85" s="45">
        <f>'ІІ. Розр. з бюджетом'!C10</f>
        <v>0</v>
      </c>
      <c r="D85" s="76">
        <f>'ІІ. Розр. з бюджетом'!D10</f>
        <v>-40.6</v>
      </c>
      <c r="E85" s="76">
        <f>'ІІ. Розр. з бюджетом'!E10</f>
        <v>0</v>
      </c>
      <c r="F85" s="76">
        <f>'ІІ. Розр. з бюджетом'!F10</f>
        <v>-40.6</v>
      </c>
      <c r="G85" s="77">
        <f t="shared" si="2"/>
        <v>-40.6</v>
      </c>
      <c r="H85" s="47" t="e">
        <f t="shared" si="3"/>
        <v>#DIV/0!</v>
      </c>
    </row>
    <row r="86" spans="1:8" s="4" customFormat="1">
      <c r="A86" s="48" t="s">
        <v>138</v>
      </c>
      <c r="B86" s="54">
        <v>2020</v>
      </c>
      <c r="C86" s="45">
        <f>'ІІ. Розр. з бюджетом'!C11</f>
        <v>0</v>
      </c>
      <c r="D86" s="76">
        <f>'ІІ. Розр. з бюджетом'!D11</f>
        <v>0</v>
      </c>
      <c r="E86" s="76">
        <f>'ІІ. Розр. з бюджетом'!E11</f>
        <v>0</v>
      </c>
      <c r="F86" s="76">
        <f>'ІІ. Розр. з бюджетом'!F11</f>
        <v>0</v>
      </c>
      <c r="G86" s="77">
        <f t="shared" si="2"/>
        <v>0</v>
      </c>
      <c r="H86" s="47" t="e">
        <f t="shared" si="3"/>
        <v>#DIV/0!</v>
      </c>
    </row>
    <row r="87" spans="1:8" s="4" customFormat="1">
      <c r="A87" s="59" t="s">
        <v>65</v>
      </c>
      <c r="B87" s="54">
        <v>2030</v>
      </c>
      <c r="C87" s="45">
        <f>'ІІ. Розр. з бюджетом'!C12</f>
        <v>0</v>
      </c>
      <c r="D87" s="76">
        <f>'ІІ. Розр. з бюджетом'!D12</f>
        <v>-674.2</v>
      </c>
      <c r="E87" s="76">
        <f>'ІІ. Розр. з бюджетом'!E12</f>
        <v>0</v>
      </c>
      <c r="F87" s="76">
        <f>'ІІ. Розр. з бюджетом'!F12</f>
        <v>-674.2</v>
      </c>
      <c r="G87" s="77">
        <f t="shared" si="2"/>
        <v>-674.2</v>
      </c>
      <c r="H87" s="47" t="e">
        <f t="shared" si="3"/>
        <v>#DIV/0!</v>
      </c>
    </row>
    <row r="88" spans="1:8" s="4" customFormat="1">
      <c r="A88" s="59" t="s">
        <v>27</v>
      </c>
      <c r="B88" s="54">
        <v>2040</v>
      </c>
      <c r="C88" s="45">
        <f>'ІІ. Розр. з бюджетом'!C14</f>
        <v>0</v>
      </c>
      <c r="D88" s="76">
        <f>'ІІ. Розр. з бюджетом'!D14</f>
        <v>0</v>
      </c>
      <c r="E88" s="76">
        <f>'ІІ. Розр. з бюджетом'!E14</f>
        <v>0</v>
      </c>
      <c r="F88" s="76">
        <f>'ІІ. Розр. з бюджетом'!F14</f>
        <v>0</v>
      </c>
      <c r="G88" s="77">
        <f t="shared" si="2"/>
        <v>0</v>
      </c>
      <c r="H88" s="47" t="e">
        <f t="shared" si="3"/>
        <v>#DIV/0!</v>
      </c>
    </row>
    <row r="89" spans="1:8" s="4" customFormat="1">
      <c r="A89" s="59" t="s">
        <v>231</v>
      </c>
      <c r="B89" s="54">
        <v>2050</v>
      </c>
      <c r="C89" s="45">
        <f>'ІІ. Розр. з бюджетом'!C15</f>
        <v>0</v>
      </c>
      <c r="D89" s="76">
        <f>'ІІ. Розр. з бюджетом'!D15</f>
        <v>0</v>
      </c>
      <c r="E89" s="76">
        <f>'ІІ. Розр. з бюджетом'!E15</f>
        <v>0</v>
      </c>
      <c r="F89" s="76">
        <f>'ІІ. Розр. з бюджетом'!F15</f>
        <v>0</v>
      </c>
      <c r="G89" s="77">
        <f t="shared" si="2"/>
        <v>0</v>
      </c>
      <c r="H89" s="47" t="e">
        <f t="shared" si="3"/>
        <v>#DIV/0!</v>
      </c>
    </row>
    <row r="90" spans="1:8" s="4" customFormat="1">
      <c r="A90" s="59" t="s">
        <v>232</v>
      </c>
      <c r="B90" s="54">
        <v>2060</v>
      </c>
      <c r="C90" s="45">
        <f>'ІІ. Розр. з бюджетом'!C16</f>
        <v>0</v>
      </c>
      <c r="D90" s="76">
        <f>'ІІ. Розр. з бюджетом'!D16</f>
        <v>-46</v>
      </c>
      <c r="E90" s="76">
        <f>'ІІ. Розр. з бюджетом'!E16</f>
        <v>0</v>
      </c>
      <c r="F90" s="76">
        <f>'ІІ. Розр. з бюджетом'!F16</f>
        <v>-46</v>
      </c>
      <c r="G90" s="77">
        <f t="shared" si="2"/>
        <v>-46</v>
      </c>
      <c r="H90" s="47" t="e">
        <f t="shared" si="3"/>
        <v>#DIV/0!</v>
      </c>
    </row>
    <row r="91" spans="1:8" s="4" customFormat="1" ht="41.25" customHeight="1">
      <c r="A91" s="59" t="s">
        <v>56</v>
      </c>
      <c r="B91" s="54">
        <v>2070</v>
      </c>
      <c r="C91" s="77">
        <f>SUM(C83,C84,C86,C87,C88,C89,C90)+C66</f>
        <v>-95.899999999999991</v>
      </c>
      <c r="D91" s="77">
        <f>SUM(D83,D84,D86,D87,D88,D89,D90)+D66</f>
        <v>278.00000000000006</v>
      </c>
      <c r="E91" s="77">
        <f>SUM(E83,E84,E86,E87,E88,E89,E90)+E66</f>
        <v>-648.79999999999995</v>
      </c>
      <c r="F91" s="77">
        <f>SUM(F83,F84,F86,F87,F88,F89,F90)+F66</f>
        <v>278.00000000000006</v>
      </c>
      <c r="G91" s="77">
        <f t="shared" si="2"/>
        <v>926.8</v>
      </c>
      <c r="H91" s="47">
        <f t="shared" si="3"/>
        <v>-42.848335388409382</v>
      </c>
    </row>
    <row r="92" spans="1:8" s="4" customFormat="1" ht="21.75" customHeight="1">
      <c r="A92" s="301" t="s">
        <v>345</v>
      </c>
      <c r="B92" s="302"/>
      <c r="C92" s="302"/>
      <c r="D92" s="302"/>
      <c r="E92" s="302"/>
      <c r="F92" s="302"/>
      <c r="G92" s="302"/>
      <c r="H92" s="303"/>
    </row>
    <row r="93" spans="1:8" s="4" customFormat="1" ht="41.25" customHeight="1">
      <c r="A93" s="60" t="s">
        <v>340</v>
      </c>
      <c r="B93" s="54">
        <v>2110</v>
      </c>
      <c r="C93" s="52">
        <f>'ІІ. Розр. з бюджетом'!C19</f>
        <v>68.8</v>
      </c>
      <c r="D93" s="52">
        <f>'ІІ. Розр. з бюджетом'!D19</f>
        <v>145.6</v>
      </c>
      <c r="E93" s="52">
        <f>'ІІ. Розр. з бюджетом'!E19</f>
        <v>21.4</v>
      </c>
      <c r="F93" s="52">
        <f>'ІІ. Розр. з бюджетом'!F19</f>
        <v>145.6</v>
      </c>
      <c r="G93" s="52">
        <f t="shared" ref="G93:G106" si="4">F93-E93</f>
        <v>124.19999999999999</v>
      </c>
      <c r="H93" s="42">
        <f t="shared" si="3"/>
        <v>680.37383177570086</v>
      </c>
    </row>
    <row r="94" spans="1:8" s="4" customFormat="1" ht="31.5" customHeight="1">
      <c r="A94" s="48" t="s">
        <v>341</v>
      </c>
      <c r="B94" s="54">
        <v>2111</v>
      </c>
      <c r="C94" s="77">
        <f>'ІІ. Розр. з бюджетом'!C20</f>
        <v>48.8</v>
      </c>
      <c r="D94" s="77">
        <f>'ІІ. Розр. з бюджетом'!D20</f>
        <v>121.5</v>
      </c>
      <c r="E94" s="77">
        <f>'ІІ. Розр. з бюджетом'!E20</f>
        <v>0</v>
      </c>
      <c r="F94" s="77">
        <f>'ІІ. Розр. з бюджетом'!F20</f>
        <v>121.5</v>
      </c>
      <c r="G94" s="77">
        <f t="shared" si="4"/>
        <v>121.5</v>
      </c>
      <c r="H94" s="47" t="e">
        <f t="shared" si="3"/>
        <v>#DIV/0!</v>
      </c>
    </row>
    <row r="95" spans="1:8" s="4" customFormat="1" ht="36.75" customHeight="1">
      <c r="A95" s="59" t="s">
        <v>342</v>
      </c>
      <c r="B95" s="40">
        <v>2112</v>
      </c>
      <c r="C95" s="77">
        <f>'ІІ. Розр. з бюджетом'!C21</f>
        <v>0</v>
      </c>
      <c r="D95" s="77">
        <f>'ІІ. Розр. з бюджетом'!D21</f>
        <v>0</v>
      </c>
      <c r="E95" s="77">
        <f>'ІІ. Розр. з бюджетом'!E21</f>
        <v>0</v>
      </c>
      <c r="F95" s="77">
        <f>'ІІ. Розр. з бюджетом'!F21</f>
        <v>0</v>
      </c>
      <c r="G95" s="77">
        <f t="shared" si="4"/>
        <v>0</v>
      </c>
      <c r="H95" s="47" t="e">
        <f t="shared" si="3"/>
        <v>#DIV/0!</v>
      </c>
    </row>
    <row r="96" spans="1:8" s="4" customFormat="1">
      <c r="A96" s="59" t="s">
        <v>76</v>
      </c>
      <c r="B96" s="40">
        <v>2113</v>
      </c>
      <c r="C96" s="77">
        <f>'ІІ. Розр. з бюджетом'!C22</f>
        <v>0</v>
      </c>
      <c r="D96" s="77">
        <f>'ІІ. Розр. з бюджетом'!D22</f>
        <v>0</v>
      </c>
      <c r="E96" s="77">
        <f>'ІІ. Розр. з бюджетом'!E22</f>
        <v>0</v>
      </c>
      <c r="F96" s="77">
        <f>'ІІ. Розр. з бюджетом'!F22</f>
        <v>0</v>
      </c>
      <c r="G96" s="77">
        <f t="shared" si="4"/>
        <v>0</v>
      </c>
      <c r="H96" s="47" t="e">
        <f t="shared" si="3"/>
        <v>#DIV/0!</v>
      </c>
    </row>
    <row r="97" spans="1:8" s="4" customFormat="1">
      <c r="A97" s="59" t="s">
        <v>91</v>
      </c>
      <c r="B97" s="40">
        <v>2114</v>
      </c>
      <c r="C97" s="77">
        <f>'ІІ. Розр. з бюджетом'!C23</f>
        <v>0</v>
      </c>
      <c r="D97" s="77">
        <f>'ІІ. Розр. з бюджетом'!D23</f>
        <v>0</v>
      </c>
      <c r="E97" s="77">
        <f>'ІІ. Розр. з бюджетом'!E23</f>
        <v>0</v>
      </c>
      <c r="F97" s="77">
        <f>'ІІ. Розр. з бюджетом'!F23</f>
        <v>0</v>
      </c>
      <c r="G97" s="77">
        <f t="shared" si="4"/>
        <v>0</v>
      </c>
      <c r="H97" s="47" t="e">
        <f t="shared" si="3"/>
        <v>#DIV/0!</v>
      </c>
    </row>
    <row r="98" spans="1:8" s="4" customFormat="1">
      <c r="A98" s="59" t="s">
        <v>359</v>
      </c>
      <c r="B98" s="40">
        <v>2115</v>
      </c>
      <c r="C98" s="77">
        <f>'ІІ. Розр. з бюджетом'!C24</f>
        <v>0</v>
      </c>
      <c r="D98" s="77">
        <f>'ІІ. Розр. з бюджетом'!D24</f>
        <v>0</v>
      </c>
      <c r="E98" s="77">
        <f>'ІІ. Розр. з бюджетом'!E24</f>
        <v>0</v>
      </c>
      <c r="F98" s="77">
        <f>'ІІ. Розр. з бюджетом'!F24</f>
        <v>0</v>
      </c>
      <c r="G98" s="77">
        <f t="shared" si="4"/>
        <v>0</v>
      </c>
      <c r="H98" s="47" t="e">
        <f t="shared" si="3"/>
        <v>#DIV/0!</v>
      </c>
    </row>
    <row r="99" spans="1:8" s="4" customFormat="1">
      <c r="A99" s="59" t="s">
        <v>75</v>
      </c>
      <c r="B99" s="40">
        <v>2116</v>
      </c>
      <c r="C99" s="76">
        <f>'ІІ. Розр. з бюджетом'!C25</f>
        <v>19.2</v>
      </c>
      <c r="D99" s="76">
        <f>'ІІ. Розр. з бюджетом'!D25</f>
        <v>23.2</v>
      </c>
      <c r="E99" s="76">
        <f>'ІІ. Розр. з бюджетом'!E25</f>
        <v>20.399999999999999</v>
      </c>
      <c r="F99" s="76">
        <f>'ІІ. Розр. з бюджетом'!F25</f>
        <v>23.2</v>
      </c>
      <c r="G99" s="77">
        <f t="shared" si="4"/>
        <v>2.8000000000000007</v>
      </c>
      <c r="H99" s="47"/>
    </row>
    <row r="100" spans="1:8" s="4" customFormat="1">
      <c r="A100" s="59" t="s">
        <v>346</v>
      </c>
      <c r="B100" s="40">
        <v>2117</v>
      </c>
      <c r="C100" s="76">
        <f>'ІІ. Розр. з бюджетом'!C26</f>
        <v>0.8</v>
      </c>
      <c r="D100" s="76">
        <f>'ІІ. Розр. з бюджетом'!D26</f>
        <v>0.9</v>
      </c>
      <c r="E100" s="76">
        <f>'ІІ. Розр. з бюджетом'!E26</f>
        <v>1</v>
      </c>
      <c r="F100" s="76">
        <f>'ІІ. Розр. з бюджетом'!F26</f>
        <v>0.9</v>
      </c>
      <c r="G100" s="77">
        <f t="shared" si="4"/>
        <v>-9.9999999999999978E-2</v>
      </c>
      <c r="H100" s="47"/>
    </row>
    <row r="101" spans="1:8" s="4" customFormat="1" ht="21.75" customHeight="1">
      <c r="A101" s="60" t="s">
        <v>343</v>
      </c>
      <c r="B101" s="61">
        <v>2120</v>
      </c>
      <c r="C101" s="268">
        <f>'ІІ. Розр. з бюджетом'!C27</f>
        <v>64.3</v>
      </c>
      <c r="D101" s="268">
        <f>'ІІ. Розр. з бюджетом'!D27</f>
        <v>76.7</v>
      </c>
      <c r="E101" s="268">
        <f>'ІІ. Розр. з бюджетом'!E27</f>
        <v>68.2</v>
      </c>
      <c r="F101" s="268">
        <f>'ІІ. Розр. з бюджетом'!F27</f>
        <v>76.7</v>
      </c>
      <c r="G101" s="52">
        <f t="shared" si="4"/>
        <v>8.5</v>
      </c>
      <c r="H101" s="42">
        <f t="shared" si="3"/>
        <v>112.46334310850439</v>
      </c>
    </row>
    <row r="102" spans="1:8" s="4" customFormat="1" ht="37.5">
      <c r="A102" s="60" t="s">
        <v>344</v>
      </c>
      <c r="B102" s="61">
        <v>2130</v>
      </c>
      <c r="C102" s="268">
        <f>'ІІ. Розр. з бюджетом'!C32</f>
        <v>114.6</v>
      </c>
      <c r="D102" s="268">
        <f>'ІІ. Розр. з бюджетом'!D32</f>
        <v>225.4</v>
      </c>
      <c r="E102" s="268">
        <f>'ІІ. Розр. з бюджетом'!E32</f>
        <v>122.8</v>
      </c>
      <c r="F102" s="268">
        <f>'ІІ. Розр. з бюджетом'!F32</f>
        <v>225.4</v>
      </c>
      <c r="G102" s="52">
        <f t="shared" si="4"/>
        <v>102.60000000000001</v>
      </c>
      <c r="H102" s="42">
        <f t="shared" si="3"/>
        <v>183.55048859934854</v>
      </c>
    </row>
    <row r="103" spans="1:8" s="4" customFormat="1" ht="37.5">
      <c r="A103" s="59" t="s">
        <v>439</v>
      </c>
      <c r="B103" s="61">
        <v>2131</v>
      </c>
      <c r="C103" s="269"/>
      <c r="D103" s="269"/>
      <c r="E103" s="269"/>
      <c r="F103" s="269"/>
      <c r="G103" s="283"/>
      <c r="H103" s="206"/>
    </row>
    <row r="104" spans="1:8" s="4" customFormat="1" ht="23.25" customHeight="1">
      <c r="A104" s="59" t="s">
        <v>350</v>
      </c>
      <c r="B104" s="61">
        <v>2132</v>
      </c>
      <c r="C104" s="269"/>
      <c r="D104" s="269"/>
      <c r="E104" s="269"/>
      <c r="F104" s="269"/>
      <c r="G104" s="283"/>
      <c r="H104" s="206"/>
    </row>
    <row r="105" spans="1:8" s="4" customFormat="1" ht="26.25" customHeight="1">
      <c r="A105" s="59" t="s">
        <v>351</v>
      </c>
      <c r="B105" s="61">
        <v>2133</v>
      </c>
      <c r="C105" s="269"/>
      <c r="D105" s="269"/>
      <c r="E105" s="269"/>
      <c r="F105" s="269"/>
      <c r="G105" s="283"/>
      <c r="H105" s="206"/>
    </row>
    <row r="106" spans="1:8" s="4" customFormat="1" ht="19.5" customHeight="1">
      <c r="A106" s="63" t="s">
        <v>352</v>
      </c>
      <c r="B106" s="40">
        <v>2134</v>
      </c>
      <c r="C106" s="76">
        <f>'ІІ. Розр. з бюджетом'!C35</f>
        <v>92.7</v>
      </c>
      <c r="D106" s="76">
        <f>'ІІ. Розр. з бюджетом'!D35</f>
        <v>113.2</v>
      </c>
      <c r="E106" s="76">
        <f>'ІІ. Розр. з бюджетом'!E35</f>
        <v>100</v>
      </c>
      <c r="F106" s="76">
        <f>'ІІ. Розр. з бюджетом'!F35</f>
        <v>113.2</v>
      </c>
      <c r="G106" s="77">
        <f t="shared" si="4"/>
        <v>13.200000000000003</v>
      </c>
      <c r="H106" s="47">
        <f t="shared" si="3"/>
        <v>113.20000000000002</v>
      </c>
    </row>
    <row r="107" spans="1:8" s="4" customFormat="1" ht="22.5" customHeight="1" thickBot="1">
      <c r="A107" s="51" t="s">
        <v>423</v>
      </c>
      <c r="B107" s="40">
        <v>2200</v>
      </c>
      <c r="C107" s="268">
        <f>'ІІ. Розр. з бюджетом'!C40</f>
        <v>247.7</v>
      </c>
      <c r="D107" s="268">
        <f>'ІІ. Розр. з бюджетом'!D40</f>
        <v>447.70000000000005</v>
      </c>
      <c r="E107" s="268">
        <f>'ІІ. Розр. з бюджетом'!E40</f>
        <v>212.39999999999998</v>
      </c>
      <c r="F107" s="268">
        <f>'ІІ. Розр. з бюджетом'!F40</f>
        <v>447.70000000000005</v>
      </c>
      <c r="G107" s="52"/>
      <c r="H107" s="42">
        <f t="shared" si="3"/>
        <v>210.78154425612058</v>
      </c>
    </row>
    <row r="108" spans="1:8" s="4" customFormat="1" ht="19.5" thickBot="1">
      <c r="A108" s="284" t="s">
        <v>289</v>
      </c>
      <c r="B108" s="285"/>
      <c r="C108" s="285"/>
      <c r="D108" s="285"/>
      <c r="E108" s="285"/>
      <c r="F108" s="285"/>
      <c r="G108" s="285"/>
      <c r="H108" s="286"/>
    </row>
    <row r="109" spans="1:8" s="4" customFormat="1" ht="20.100000000000001" customHeight="1">
      <c r="A109" s="64" t="s">
        <v>286</v>
      </c>
      <c r="B109" s="44">
        <v>3405</v>
      </c>
      <c r="C109" s="268">
        <f>'ІІІ. Рух грош. коштів'!C69</f>
        <v>387.2</v>
      </c>
      <c r="D109" s="268">
        <f>'ІІІ. Рух грош. коштів'!D69</f>
        <v>211.4</v>
      </c>
      <c r="E109" s="268">
        <f>'ІІІ. Рух грош. коштів'!E69</f>
        <v>810.8</v>
      </c>
      <c r="F109" s="268">
        <f>'ІІІ. Рух грош. коштів'!F69</f>
        <v>211.4</v>
      </c>
      <c r="G109" s="52">
        <f t="shared" ref="G109:G115" si="5">F109-E109</f>
        <v>-599.4</v>
      </c>
      <c r="H109" s="42">
        <f t="shared" si="3"/>
        <v>26.073014306857427</v>
      </c>
    </row>
    <row r="110" spans="1:8" s="4" customFormat="1" ht="20.100000000000001" customHeight="1">
      <c r="A110" s="63" t="s">
        <v>337</v>
      </c>
      <c r="B110" s="65">
        <v>3030</v>
      </c>
      <c r="C110" s="76">
        <f>'ІІІ. Рух грош. коштів'!C12</f>
        <v>0</v>
      </c>
      <c r="D110" s="76">
        <f>'ІІІ. Рух грош. коштів'!D12</f>
        <v>0</v>
      </c>
      <c r="E110" s="76">
        <f>'ІІІ. Рух грош. коштів'!E12</f>
        <v>0</v>
      </c>
      <c r="F110" s="76">
        <f>'ІІІ. Рух грош. коштів'!F12</f>
        <v>0</v>
      </c>
      <c r="G110" s="52"/>
      <c r="H110" s="47" t="e">
        <f t="shared" si="3"/>
        <v>#DIV/0!</v>
      </c>
    </row>
    <row r="111" spans="1:8" s="4" customFormat="1">
      <c r="A111" s="63" t="s">
        <v>279</v>
      </c>
      <c r="B111" s="65">
        <v>3195</v>
      </c>
      <c r="C111" s="76">
        <f>'ІІІ. Рух грош. коштів'!C37</f>
        <v>-225.30000000000007</v>
      </c>
      <c r="D111" s="76">
        <f>'ІІІ. Рух грош. коштів'!D37</f>
        <v>1133.8000000000002</v>
      </c>
      <c r="E111" s="76">
        <f>'ІІІ. Рух грош. коштів'!E37</f>
        <v>-795</v>
      </c>
      <c r="F111" s="76">
        <f>'ІІІ. Рух грош. коштів'!F37</f>
        <v>1133.8000000000002</v>
      </c>
      <c r="G111" s="77">
        <f t="shared" si="5"/>
        <v>1928.8000000000002</v>
      </c>
      <c r="H111" s="47">
        <f t="shared" si="3"/>
        <v>-142.61635220125788</v>
      </c>
    </row>
    <row r="112" spans="1:8">
      <c r="A112" s="63" t="s">
        <v>123</v>
      </c>
      <c r="B112" s="65">
        <v>3295</v>
      </c>
      <c r="C112" s="76">
        <f>'ІІІ. Рух грош. коштів'!C50</f>
        <v>0</v>
      </c>
      <c r="D112" s="76">
        <f>'ІІІ. Рух грош. коштів'!D50</f>
        <v>-674.2</v>
      </c>
      <c r="E112" s="76">
        <f>'ІІІ. Рух грош. коштів'!E50</f>
        <v>0</v>
      </c>
      <c r="F112" s="76">
        <f>'ІІІ. Рух грош. коштів'!F50</f>
        <v>-674.2</v>
      </c>
      <c r="G112" s="77">
        <f t="shared" si="5"/>
        <v>-674.2</v>
      </c>
      <c r="H112" s="47" t="e">
        <f t="shared" si="3"/>
        <v>#DIV/0!</v>
      </c>
    </row>
    <row r="113" spans="1:8" s="4" customFormat="1">
      <c r="A113" s="63" t="s">
        <v>288</v>
      </c>
      <c r="B113" s="44">
        <v>3395</v>
      </c>
      <c r="C113" s="76">
        <f>'ІІІ. Рух грош. коштів'!C67</f>
        <v>0</v>
      </c>
      <c r="D113" s="76">
        <f>'ІІІ. Рух грош. коштів'!D67</f>
        <v>0</v>
      </c>
      <c r="E113" s="76">
        <f>'ІІІ. Рух грош. коштів'!E67</f>
        <v>0</v>
      </c>
      <c r="F113" s="76">
        <f>'ІІІ. Рух грош. коштів'!F67</f>
        <v>0</v>
      </c>
      <c r="G113" s="77">
        <f t="shared" si="5"/>
        <v>0</v>
      </c>
      <c r="H113" s="47" t="e">
        <f t="shared" si="3"/>
        <v>#DIV/0!</v>
      </c>
    </row>
    <row r="114" spans="1:8" s="4" customFormat="1">
      <c r="A114" s="63" t="s">
        <v>126</v>
      </c>
      <c r="B114" s="44">
        <v>3410</v>
      </c>
      <c r="C114" s="76">
        <f>'ІІІ. Рух грош. коштів'!C70</f>
        <v>0</v>
      </c>
      <c r="D114" s="76">
        <f>'ІІІ. Рух грош. коштів'!D70</f>
        <v>0</v>
      </c>
      <c r="E114" s="76">
        <f>'ІІІ. Рух грош. коштів'!E70</f>
        <v>0</v>
      </c>
      <c r="F114" s="76">
        <f>'ІІІ. Рух грош. коштів'!F70</f>
        <v>0</v>
      </c>
      <c r="G114" s="77">
        <f t="shared" si="5"/>
        <v>0</v>
      </c>
      <c r="H114" s="47" t="e">
        <f t="shared" si="3"/>
        <v>#DIV/0!</v>
      </c>
    </row>
    <row r="115" spans="1:8" s="4" customFormat="1" ht="19.5" thickBot="1">
      <c r="A115" s="66" t="s">
        <v>287</v>
      </c>
      <c r="B115" s="44">
        <v>3415</v>
      </c>
      <c r="C115" s="52">
        <f>SUM(C109,C111:C114)</f>
        <v>161.89999999999992</v>
      </c>
      <c r="D115" s="52">
        <f>SUM(D109,D111:D114)</f>
        <v>671.00000000000023</v>
      </c>
      <c r="E115" s="52">
        <f>SUM(E109,E111:E114)</f>
        <v>15.799999999999955</v>
      </c>
      <c r="F115" s="52">
        <f>SUM(F109,F111:F114)</f>
        <v>671.00000000000023</v>
      </c>
      <c r="G115" s="52">
        <f t="shared" si="5"/>
        <v>655.20000000000027</v>
      </c>
      <c r="H115" s="42">
        <f t="shared" si="3"/>
        <v>4246.8354430379886</v>
      </c>
    </row>
    <row r="116" spans="1:8" s="4" customFormat="1" ht="19.5" thickBot="1">
      <c r="A116" s="287" t="s">
        <v>290</v>
      </c>
      <c r="B116" s="288"/>
      <c r="C116" s="288"/>
      <c r="D116" s="288"/>
      <c r="E116" s="288"/>
      <c r="F116" s="288"/>
      <c r="G116" s="288"/>
      <c r="H116" s="289"/>
    </row>
    <row r="117" spans="1:8" s="4" customFormat="1" ht="20.100000000000001" customHeight="1">
      <c r="A117" s="64" t="s">
        <v>233</v>
      </c>
      <c r="B117" s="67">
        <v>4000</v>
      </c>
      <c r="C117" s="62">
        <f>SUM(C118:C123)</f>
        <v>0</v>
      </c>
      <c r="D117" s="268">
        <f>SUM(D118:D123)</f>
        <v>674.2</v>
      </c>
      <c r="E117" s="268">
        <f>SUM(E118:E123)</f>
        <v>0</v>
      </c>
      <c r="F117" s="268">
        <f>SUM(F118:F123)</f>
        <v>674.2</v>
      </c>
      <c r="G117" s="52">
        <f t="shared" ref="G117:G123" si="6">F117-E117</f>
        <v>674.2</v>
      </c>
      <c r="H117" s="42" t="e">
        <f t="shared" si="3"/>
        <v>#DIV/0!</v>
      </c>
    </row>
    <row r="118" spans="1:8" s="4" customFormat="1" ht="20.100000000000001" customHeight="1">
      <c r="A118" s="48" t="s">
        <v>1</v>
      </c>
      <c r="B118" s="68" t="s">
        <v>150</v>
      </c>
      <c r="C118" s="45">
        <f>'IV. Кап. інвестиції'!C8</f>
        <v>0</v>
      </c>
      <c r="D118" s="76">
        <f>'IV. Кап. інвестиції'!D8</f>
        <v>0</v>
      </c>
      <c r="E118" s="76">
        <f>'IV. Кап. інвестиції'!E8</f>
        <v>0</v>
      </c>
      <c r="F118" s="76">
        <f>'IV. Кап. інвестиції'!F8</f>
        <v>0</v>
      </c>
      <c r="G118" s="77">
        <f t="shared" si="6"/>
        <v>0</v>
      </c>
      <c r="H118" s="47" t="e">
        <f t="shared" si="3"/>
        <v>#DIV/0!</v>
      </c>
    </row>
    <row r="119" spans="1:8" s="4" customFormat="1" ht="20.100000000000001" customHeight="1">
      <c r="A119" s="48" t="s">
        <v>2</v>
      </c>
      <c r="B119" s="69">
        <v>4020</v>
      </c>
      <c r="C119" s="45">
        <f>'IV. Кап. інвестиції'!C9</f>
        <v>0</v>
      </c>
      <c r="D119" s="76">
        <f>'IV. Кап. інвестиції'!D9</f>
        <v>674.2</v>
      </c>
      <c r="E119" s="76">
        <f>'IV. Кап. інвестиції'!E9</f>
        <v>0</v>
      </c>
      <c r="F119" s="76">
        <f>'IV. Кап. інвестиції'!F9</f>
        <v>674.2</v>
      </c>
      <c r="G119" s="77">
        <f t="shared" si="6"/>
        <v>674.2</v>
      </c>
      <c r="H119" s="47" t="e">
        <f t="shared" si="3"/>
        <v>#DIV/0!</v>
      </c>
    </row>
    <row r="120" spans="1:8" s="4" customFormat="1" ht="20.100000000000001" customHeight="1">
      <c r="A120" s="48" t="s">
        <v>30</v>
      </c>
      <c r="B120" s="68">
        <v>4030</v>
      </c>
      <c r="C120" s="45">
        <f>'IV. Кап. інвестиції'!C10</f>
        <v>0</v>
      </c>
      <c r="D120" s="76">
        <f>'IV. Кап. інвестиції'!D10</f>
        <v>0</v>
      </c>
      <c r="E120" s="76">
        <f>'IV. Кап. інвестиції'!E10</f>
        <v>0</v>
      </c>
      <c r="F120" s="76">
        <f>'IV. Кап. інвестиції'!F10</f>
        <v>0</v>
      </c>
      <c r="G120" s="77">
        <f t="shared" si="6"/>
        <v>0</v>
      </c>
      <c r="H120" s="47" t="e">
        <f t="shared" si="3"/>
        <v>#DIV/0!</v>
      </c>
    </row>
    <row r="121" spans="1:8" s="4" customFormat="1">
      <c r="A121" s="48" t="s">
        <v>3</v>
      </c>
      <c r="B121" s="69">
        <v>4040</v>
      </c>
      <c r="C121" s="45">
        <f>'IV. Кап. інвестиції'!C11</f>
        <v>0</v>
      </c>
      <c r="D121" s="76">
        <f>'IV. Кап. інвестиції'!D11</f>
        <v>0</v>
      </c>
      <c r="E121" s="76">
        <f>'IV. Кап. інвестиції'!E11</f>
        <v>0</v>
      </c>
      <c r="F121" s="76">
        <f>'IV. Кап. інвестиції'!F11</f>
        <v>0</v>
      </c>
      <c r="G121" s="77">
        <f t="shared" si="6"/>
        <v>0</v>
      </c>
      <c r="H121" s="47" t="e">
        <f t="shared" si="3"/>
        <v>#DIV/0!</v>
      </c>
    </row>
    <row r="122" spans="1:8" s="4" customFormat="1" ht="37.5">
      <c r="A122" s="48" t="s">
        <v>64</v>
      </c>
      <c r="B122" s="68">
        <v>4050</v>
      </c>
      <c r="C122" s="45">
        <f>'IV. Кап. інвестиції'!C12</f>
        <v>0</v>
      </c>
      <c r="D122" s="76">
        <f>'IV. Кап. інвестиції'!D12</f>
        <v>0</v>
      </c>
      <c r="E122" s="76">
        <f>'IV. Кап. інвестиції'!E12</f>
        <v>0</v>
      </c>
      <c r="F122" s="76">
        <f>'IV. Кап. інвестиції'!F12</f>
        <v>0</v>
      </c>
      <c r="G122" s="77"/>
      <c r="H122" s="47" t="e">
        <f t="shared" si="3"/>
        <v>#DIV/0!</v>
      </c>
    </row>
    <row r="123" spans="1:8" s="4" customFormat="1">
      <c r="A123" s="48" t="s">
        <v>244</v>
      </c>
      <c r="B123" s="68">
        <v>4060</v>
      </c>
      <c r="C123" s="45">
        <f>'IV. Кап. інвестиції'!C13</f>
        <v>0</v>
      </c>
      <c r="D123" s="76">
        <f>'IV. Кап. інвестиції'!D13</f>
        <v>0</v>
      </c>
      <c r="E123" s="76">
        <f>'IV. Кап. інвестиції'!E13</f>
        <v>0</v>
      </c>
      <c r="F123" s="76">
        <f>'IV. Кап. інвестиції'!F13</f>
        <v>0</v>
      </c>
      <c r="G123" s="77">
        <f t="shared" si="6"/>
        <v>0</v>
      </c>
      <c r="H123" s="47" t="e">
        <f t="shared" si="3"/>
        <v>#DIV/0!</v>
      </c>
    </row>
    <row r="124" spans="1:8" s="4" customFormat="1" ht="20.100000000000001" customHeight="1">
      <c r="A124" s="51" t="s">
        <v>234</v>
      </c>
      <c r="B124" s="67">
        <v>4000</v>
      </c>
      <c r="C124" s="41">
        <f>SUM(C125:C128)</f>
        <v>0</v>
      </c>
      <c r="D124" s="52">
        <f>SUM(D125:D128)</f>
        <v>0</v>
      </c>
      <c r="E124" s="52">
        <f>SUM(E125:E128)</f>
        <v>0</v>
      </c>
      <c r="F124" s="52">
        <f>SUM(F125:F128)</f>
        <v>674.2</v>
      </c>
      <c r="G124" s="52">
        <f>F124-E124</f>
        <v>674.2</v>
      </c>
      <c r="H124" s="42" t="e">
        <f t="shared" si="3"/>
        <v>#DIV/0!</v>
      </c>
    </row>
    <row r="125" spans="1:8" s="4" customFormat="1" ht="20.100000000000001" customHeight="1">
      <c r="A125" s="59" t="s">
        <v>360</v>
      </c>
      <c r="B125" s="70" t="s">
        <v>235</v>
      </c>
      <c r="C125" s="203"/>
      <c r="D125" s="267"/>
      <c r="E125" s="76">
        <f>'6.2. Інша інфо_2'!M37</f>
        <v>0</v>
      </c>
      <c r="F125" s="76">
        <f>'6.2. Інша інфо_2'!N37</f>
        <v>0</v>
      </c>
      <c r="G125" s="77">
        <f>F125-E125</f>
        <v>0</v>
      </c>
      <c r="H125" s="47" t="e">
        <f t="shared" si="3"/>
        <v>#DIV/0!</v>
      </c>
    </row>
    <row r="126" spans="1:8" s="4" customFormat="1" ht="20.100000000000001" customHeight="1">
      <c r="A126" s="59" t="s">
        <v>361</v>
      </c>
      <c r="B126" s="70" t="s">
        <v>236</v>
      </c>
      <c r="C126" s="203"/>
      <c r="D126" s="267"/>
      <c r="E126" s="76">
        <f>'6.2. Інша інфо_2'!Q37</f>
        <v>0</v>
      </c>
      <c r="F126" s="76">
        <f>'6.2. Інша інфо_2'!R37</f>
        <v>0</v>
      </c>
      <c r="G126" s="77">
        <f>F126-E126</f>
        <v>0</v>
      </c>
      <c r="H126" s="47" t="e">
        <f t="shared" si="3"/>
        <v>#DIV/0!</v>
      </c>
    </row>
    <row r="127" spans="1:8" s="4" customFormat="1" ht="20.100000000000001" customHeight="1">
      <c r="A127" s="59" t="s">
        <v>193</v>
      </c>
      <c r="B127" s="70" t="s">
        <v>237</v>
      </c>
      <c r="C127" s="203"/>
      <c r="D127" s="267"/>
      <c r="E127" s="76">
        <f>'6.2. Інша інфо_2'!U37</f>
        <v>0</v>
      </c>
      <c r="F127" s="76">
        <f>'6.2. Інша інфо_2'!V37</f>
        <v>674.2</v>
      </c>
      <c r="G127" s="77">
        <f>F127-E127</f>
        <v>674.2</v>
      </c>
      <c r="H127" s="47" t="e">
        <f t="shared" si="3"/>
        <v>#DIV/0!</v>
      </c>
    </row>
    <row r="128" spans="1:8" s="4" customFormat="1" ht="20.100000000000001" customHeight="1" thickBot="1">
      <c r="A128" s="71" t="s">
        <v>362</v>
      </c>
      <c r="B128" s="72" t="s">
        <v>238</v>
      </c>
      <c r="C128" s="207"/>
      <c r="D128" s="207"/>
      <c r="E128" s="73">
        <f>'6.2. Інша інфо_2'!Y37</f>
        <v>0</v>
      </c>
      <c r="F128" s="73">
        <f>'6.2. Інша інфо_2'!Z37</f>
        <v>0</v>
      </c>
      <c r="G128" s="73">
        <f>F128-E128</f>
        <v>0</v>
      </c>
      <c r="H128" s="74" t="e">
        <f t="shared" si="3"/>
        <v>#DIV/0!</v>
      </c>
    </row>
    <row r="129" spans="1:8" s="4" customFormat="1" ht="19.5" thickBot="1">
      <c r="A129" s="296" t="s">
        <v>148</v>
      </c>
      <c r="B129" s="297"/>
      <c r="C129" s="297"/>
      <c r="D129" s="297"/>
      <c r="E129" s="297"/>
      <c r="F129" s="297"/>
      <c r="G129" s="297"/>
      <c r="H129" s="298"/>
    </row>
    <row r="130" spans="1:8" s="4" customFormat="1">
      <c r="A130" s="75" t="s">
        <v>318</v>
      </c>
      <c r="B130" s="58">
        <v>5040</v>
      </c>
      <c r="C130" s="76">
        <f>(C66/C34)*100</f>
        <v>-13.826412918108419</v>
      </c>
      <c r="D130" s="76">
        <f>(D66/D34)*100</f>
        <v>10.440280669288308</v>
      </c>
      <c r="E130" s="76">
        <v>0</v>
      </c>
      <c r="F130" s="76">
        <f>(F66/F34)*100</f>
        <v>10.440280669288308</v>
      </c>
      <c r="G130" s="77">
        <f>F130-E130</f>
        <v>10.440280669288308</v>
      </c>
      <c r="H130" s="47" t="e">
        <f t="shared" si="3"/>
        <v>#DIV/0!</v>
      </c>
    </row>
    <row r="131" spans="1:8" s="4" customFormat="1">
      <c r="A131" s="75" t="s">
        <v>319</v>
      </c>
      <c r="B131" s="58">
        <v>5020</v>
      </c>
      <c r="C131" s="76">
        <f>(C66/C142)*100</f>
        <v>-3.4751413248296852</v>
      </c>
      <c r="D131" s="76">
        <f>(D66/D142)*100</f>
        <v>6.9514323852551616</v>
      </c>
      <c r="E131" s="76">
        <f>(E66/E142)*100</f>
        <v>-19.332538736591179</v>
      </c>
      <c r="F131" s="76">
        <v>7</v>
      </c>
      <c r="G131" s="77">
        <f>F131-E131</f>
        <v>26.332538736591179</v>
      </c>
      <c r="H131" s="47">
        <f t="shared" si="3"/>
        <v>-36.208384710234284</v>
      </c>
    </row>
    <row r="132" spans="1:8" s="4" customFormat="1">
      <c r="A132" s="63" t="s">
        <v>320</v>
      </c>
      <c r="B132" s="54">
        <v>5030</v>
      </c>
      <c r="C132" s="77">
        <f>(C66/C143)*100</f>
        <v>-3.7466791686200969</v>
      </c>
      <c r="D132" s="77">
        <f>(D66/D143)*100</f>
        <v>7.5030477668181357</v>
      </c>
      <c r="E132" s="77">
        <f>(E66/E143)*100</f>
        <v>-20.378164457566427</v>
      </c>
      <c r="F132" s="77">
        <v>7.5</v>
      </c>
      <c r="G132" s="77">
        <f>F132-E132</f>
        <v>27.878164457566427</v>
      </c>
      <c r="H132" s="47">
        <f t="shared" si="3"/>
        <v>-36.804099876695446</v>
      </c>
    </row>
    <row r="133" spans="1:8" s="4" customFormat="1">
      <c r="A133" s="78" t="s">
        <v>154</v>
      </c>
      <c r="B133" s="79">
        <v>5110</v>
      </c>
      <c r="C133" s="80">
        <f>C143/C146</f>
        <v>12.798</v>
      </c>
      <c r="D133" s="80">
        <f>D143/D146</f>
        <v>12.601955307262569</v>
      </c>
      <c r="E133" s="80">
        <f>E143/E146</f>
        <v>18.488966318234613</v>
      </c>
      <c r="F133" s="80">
        <v>12.6</v>
      </c>
      <c r="G133" s="77">
        <f>F133-E133</f>
        <v>-5.8889663182346137</v>
      </c>
      <c r="H133" s="47">
        <f t="shared" si="3"/>
        <v>68.148753062378276</v>
      </c>
    </row>
    <row r="134" spans="1:8" s="4" customFormat="1" ht="21.75" customHeight="1" thickBot="1">
      <c r="A134" s="81" t="s">
        <v>321</v>
      </c>
      <c r="B134" s="82">
        <v>5220</v>
      </c>
      <c r="C134" s="83">
        <f>C139/C138</f>
        <v>0.58714359106087843</v>
      </c>
      <c r="D134" s="83">
        <f>D139/D138</f>
        <v>0.5057842488418266</v>
      </c>
      <c r="E134" s="83">
        <f>E139/E138</f>
        <v>0.54537606861407373</v>
      </c>
      <c r="F134" s="83">
        <v>0.5</v>
      </c>
      <c r="G134" s="83">
        <f>F134-E134</f>
        <v>-4.5376068614073728E-2</v>
      </c>
      <c r="H134" s="74">
        <f t="shared" si="3"/>
        <v>91.679857033443952</v>
      </c>
    </row>
    <row r="135" spans="1:8" s="4" customFormat="1" ht="19.5" thickBot="1">
      <c r="A135" s="284" t="s">
        <v>291</v>
      </c>
      <c r="B135" s="285"/>
      <c r="C135" s="285"/>
      <c r="D135" s="285"/>
      <c r="E135" s="285"/>
      <c r="F135" s="285"/>
      <c r="G135" s="285"/>
      <c r="H135" s="286"/>
    </row>
    <row r="136" spans="1:8" s="4" customFormat="1" ht="20.100000000000001" customHeight="1">
      <c r="A136" s="75" t="s">
        <v>312</v>
      </c>
      <c r="B136" s="58">
        <v>6000</v>
      </c>
      <c r="C136" s="267">
        <v>1304</v>
      </c>
      <c r="D136" s="267">
        <v>1886.7</v>
      </c>
      <c r="E136" s="267">
        <v>1650.8</v>
      </c>
      <c r="F136" s="84" t="s">
        <v>357</v>
      </c>
      <c r="G136" s="77">
        <f>D136-C136</f>
        <v>582.70000000000005</v>
      </c>
      <c r="H136" s="47">
        <f>(D136/C136)*100</f>
        <v>144.68558282208591</v>
      </c>
    </row>
    <row r="137" spans="1:8" s="4" customFormat="1" ht="20.100000000000001" customHeight="1">
      <c r="A137" s="75" t="s">
        <v>313</v>
      </c>
      <c r="B137" s="58">
        <v>6001</v>
      </c>
      <c r="C137" s="77">
        <f>C138-C139</f>
        <v>1285.8000000000002</v>
      </c>
      <c r="D137" s="77">
        <v>1866.9</v>
      </c>
      <c r="E137" s="77">
        <v>1632.6</v>
      </c>
      <c r="F137" s="84" t="s">
        <v>357</v>
      </c>
      <c r="G137" s="77">
        <f t="shared" ref="G137:G150" si="7">D137-C137</f>
        <v>581.09999999999991</v>
      </c>
      <c r="H137" s="47">
        <f t="shared" ref="H137:H150" si="8">(D137/C137)*100</f>
        <v>145.19365375641621</v>
      </c>
    </row>
    <row r="138" spans="1:8" s="4" customFormat="1" ht="20.100000000000001" customHeight="1">
      <c r="A138" s="75" t="s">
        <v>314</v>
      </c>
      <c r="B138" s="58">
        <v>6002</v>
      </c>
      <c r="C138" s="267">
        <v>3114.4</v>
      </c>
      <c r="D138" s="267">
        <v>3777.5</v>
      </c>
      <c r="E138" s="267">
        <v>3591.1</v>
      </c>
      <c r="F138" s="84" t="s">
        <v>357</v>
      </c>
      <c r="G138" s="77">
        <f t="shared" si="7"/>
        <v>663.09999999999991</v>
      </c>
      <c r="H138" s="47">
        <f t="shared" si="8"/>
        <v>121.29142049833033</v>
      </c>
    </row>
    <row r="139" spans="1:8" s="4" customFormat="1" ht="20.100000000000001" customHeight="1">
      <c r="A139" s="75" t="s">
        <v>315</v>
      </c>
      <c r="B139" s="58">
        <v>6003</v>
      </c>
      <c r="C139" s="267">
        <v>1828.6</v>
      </c>
      <c r="D139" s="267">
        <v>1910.6</v>
      </c>
      <c r="E139" s="267">
        <v>1958.5</v>
      </c>
      <c r="F139" s="84" t="s">
        <v>357</v>
      </c>
      <c r="G139" s="77">
        <f t="shared" si="7"/>
        <v>82</v>
      </c>
      <c r="H139" s="47">
        <f t="shared" si="8"/>
        <v>104.48430493273541</v>
      </c>
    </row>
    <row r="140" spans="1:8" s="4" customFormat="1" ht="20.100000000000001" customHeight="1">
      <c r="A140" s="63" t="s">
        <v>316</v>
      </c>
      <c r="B140" s="54">
        <v>6010</v>
      </c>
      <c r="C140" s="267">
        <v>1455.6</v>
      </c>
      <c r="D140" s="267">
        <v>2008.9</v>
      </c>
      <c r="E140" s="267">
        <v>1705.2</v>
      </c>
      <c r="F140" s="84" t="s">
        <v>357</v>
      </c>
      <c r="G140" s="77">
        <f t="shared" si="7"/>
        <v>553.30000000000018</v>
      </c>
      <c r="H140" s="47">
        <f t="shared" si="8"/>
        <v>138.01181643308601</v>
      </c>
    </row>
    <row r="141" spans="1:8" s="4" customFormat="1">
      <c r="A141" s="63" t="s">
        <v>424</v>
      </c>
      <c r="B141" s="54">
        <v>6011</v>
      </c>
      <c r="C141" s="267">
        <v>161.9</v>
      </c>
      <c r="D141" s="267">
        <v>671</v>
      </c>
      <c r="E141" s="267">
        <v>1106.2</v>
      </c>
      <c r="F141" s="84" t="s">
        <v>357</v>
      </c>
      <c r="G141" s="77">
        <f t="shared" si="7"/>
        <v>509.1</v>
      </c>
      <c r="H141" s="47">
        <f t="shared" si="8"/>
        <v>414.45336627547869</v>
      </c>
    </row>
    <row r="142" spans="1:8" s="4" customFormat="1" ht="20.100000000000001" customHeight="1">
      <c r="A142" s="51" t="s">
        <v>176</v>
      </c>
      <c r="B142" s="54">
        <v>6020</v>
      </c>
      <c r="C142" s="268">
        <f>C136+C140</f>
        <v>2759.6</v>
      </c>
      <c r="D142" s="268">
        <f>D136+D140</f>
        <v>3895.6000000000004</v>
      </c>
      <c r="E142" s="268">
        <f>E136+E140</f>
        <v>3356</v>
      </c>
      <c r="F142" s="84" t="s">
        <v>357</v>
      </c>
      <c r="G142" s="52">
        <f t="shared" si="7"/>
        <v>1136.0000000000005</v>
      </c>
      <c r="H142" s="42">
        <f t="shared" si="8"/>
        <v>141.16538628786785</v>
      </c>
    </row>
    <row r="143" spans="1:8" s="4" customFormat="1" ht="20.100000000000001" customHeight="1">
      <c r="A143" s="63" t="s">
        <v>120</v>
      </c>
      <c r="B143" s="54">
        <v>6030</v>
      </c>
      <c r="C143" s="267">
        <v>2559.6</v>
      </c>
      <c r="D143" s="267">
        <v>3609.2</v>
      </c>
      <c r="E143" s="267">
        <v>3183.8</v>
      </c>
      <c r="F143" s="84" t="s">
        <v>357</v>
      </c>
      <c r="G143" s="52">
        <f t="shared" si="7"/>
        <v>1049.5999999999999</v>
      </c>
      <c r="H143" s="42">
        <f t="shared" si="8"/>
        <v>141.00640725113297</v>
      </c>
    </row>
    <row r="144" spans="1:8" s="4" customFormat="1" ht="20.100000000000001" customHeight="1">
      <c r="A144" s="63" t="s">
        <v>127</v>
      </c>
      <c r="B144" s="54">
        <v>6040</v>
      </c>
      <c r="C144" s="267">
        <v>0</v>
      </c>
      <c r="D144" s="267">
        <v>0</v>
      </c>
      <c r="E144" s="267"/>
      <c r="F144" s="84" t="s">
        <v>357</v>
      </c>
      <c r="G144" s="77">
        <f t="shared" si="7"/>
        <v>0</v>
      </c>
      <c r="H144" s="47" t="e">
        <f t="shared" si="8"/>
        <v>#DIV/0!</v>
      </c>
    </row>
    <row r="145" spans="1:8" s="4" customFormat="1" ht="20.100000000000001" customHeight="1">
      <c r="A145" s="63" t="s">
        <v>128</v>
      </c>
      <c r="B145" s="54">
        <v>6050</v>
      </c>
      <c r="C145" s="267">
        <v>200</v>
      </c>
      <c r="D145" s="267">
        <v>190.2</v>
      </c>
      <c r="E145" s="267">
        <v>172.2</v>
      </c>
      <c r="F145" s="84" t="s">
        <v>357</v>
      </c>
      <c r="G145" s="77">
        <f t="shared" si="7"/>
        <v>-9.8000000000000114</v>
      </c>
      <c r="H145" s="47">
        <f t="shared" si="8"/>
        <v>95.1</v>
      </c>
    </row>
    <row r="146" spans="1:8" s="4" customFormat="1" ht="20.100000000000001" customHeight="1">
      <c r="A146" s="51" t="s">
        <v>177</v>
      </c>
      <c r="B146" s="54">
        <v>6060</v>
      </c>
      <c r="C146" s="52">
        <f>SUM(C144:C145)</f>
        <v>200</v>
      </c>
      <c r="D146" s="52">
        <v>286.39999999999998</v>
      </c>
      <c r="E146" s="52">
        <f>SUM(E144:E145)</f>
        <v>172.2</v>
      </c>
      <c r="F146" s="84" t="s">
        <v>357</v>
      </c>
      <c r="G146" s="52">
        <f t="shared" si="7"/>
        <v>86.399999999999977</v>
      </c>
      <c r="H146" s="42">
        <f t="shared" si="8"/>
        <v>143.19999999999999</v>
      </c>
    </row>
    <row r="147" spans="1:8" s="4" customFormat="1" ht="20.100000000000001" customHeight="1">
      <c r="A147" s="63" t="s">
        <v>403</v>
      </c>
      <c r="B147" s="54">
        <v>6070</v>
      </c>
      <c r="C147" s="267">
        <v>0</v>
      </c>
      <c r="D147" s="267">
        <v>0</v>
      </c>
      <c r="E147" s="267"/>
      <c r="F147" s="84" t="s">
        <v>357</v>
      </c>
      <c r="G147" s="77">
        <f t="shared" si="7"/>
        <v>0</v>
      </c>
      <c r="H147" s="47" t="e">
        <f t="shared" si="8"/>
        <v>#DIV/0!</v>
      </c>
    </row>
    <row r="148" spans="1:8" s="4" customFormat="1">
      <c r="A148" s="63" t="s">
        <v>404</v>
      </c>
      <c r="B148" s="54">
        <v>6080</v>
      </c>
      <c r="C148" s="267">
        <v>0</v>
      </c>
      <c r="D148" s="267">
        <v>0</v>
      </c>
      <c r="E148" s="267"/>
      <c r="F148" s="84" t="s">
        <v>357</v>
      </c>
      <c r="G148" s="77">
        <f t="shared" si="7"/>
        <v>0</v>
      </c>
      <c r="H148" s="47" t="e">
        <f t="shared" si="8"/>
        <v>#DIV/0!</v>
      </c>
    </row>
    <row r="149" spans="1:8" s="4" customFormat="1">
      <c r="A149" s="51" t="s">
        <v>405</v>
      </c>
      <c r="B149" s="54">
        <v>6090</v>
      </c>
      <c r="C149" s="268">
        <f>C143+C146</f>
        <v>2759.6</v>
      </c>
      <c r="D149" s="268">
        <f>D143+D146</f>
        <v>3895.6</v>
      </c>
      <c r="E149" s="268">
        <f>E143+E146</f>
        <v>3356</v>
      </c>
      <c r="F149" s="84" t="s">
        <v>357</v>
      </c>
      <c r="G149" s="77">
        <f t="shared" si="7"/>
        <v>1136</v>
      </c>
      <c r="H149" s="47">
        <f t="shared" si="8"/>
        <v>141.16538628786782</v>
      </c>
    </row>
    <row r="150" spans="1:8" s="4" customFormat="1" ht="20.100000000000001" customHeight="1" thickBot="1">
      <c r="A150" s="4" t="s">
        <v>406</v>
      </c>
      <c r="B150" s="54">
        <v>6099</v>
      </c>
      <c r="C150" s="62">
        <f>C142-C149</f>
        <v>0</v>
      </c>
      <c r="D150" s="62">
        <f>D142-D149</f>
        <v>0</v>
      </c>
      <c r="E150" s="62">
        <f>E142-E149</f>
        <v>0</v>
      </c>
      <c r="F150" s="84" t="s">
        <v>357</v>
      </c>
      <c r="G150" s="41">
        <f t="shared" si="7"/>
        <v>0</v>
      </c>
      <c r="H150" s="42" t="e">
        <f t="shared" si="8"/>
        <v>#DIV/0!</v>
      </c>
    </row>
    <row r="151" spans="1:8" s="4" customFormat="1" ht="19.5" thickBot="1">
      <c r="A151" s="287" t="s">
        <v>292</v>
      </c>
      <c r="B151" s="288"/>
      <c r="C151" s="288"/>
      <c r="D151" s="288"/>
      <c r="E151" s="288"/>
      <c r="F151" s="288"/>
      <c r="G151" s="288"/>
      <c r="H151" s="289"/>
    </row>
    <row r="152" spans="1:8" s="4" customFormat="1" ht="20.100000000000001" customHeight="1">
      <c r="A152" s="64" t="s">
        <v>338</v>
      </c>
      <c r="B152" s="85" t="s">
        <v>293</v>
      </c>
      <c r="C152" s="62">
        <f>SUM(C153:C155)</f>
        <v>0</v>
      </c>
      <c r="D152" s="62">
        <f>SUM(D153:D155)</f>
        <v>0</v>
      </c>
      <c r="E152" s="62">
        <f>SUM(E153:E155)</f>
        <v>0</v>
      </c>
      <c r="F152" s="62">
        <f>SUM(F153:F155)</f>
        <v>0</v>
      </c>
      <c r="G152" s="62">
        <f t="shared" ref="G152:G159" si="9">F152-E152</f>
        <v>0</v>
      </c>
      <c r="H152" s="42" t="e">
        <f t="shared" ref="H152:H161" si="10">(F152/E152)*100</f>
        <v>#DIV/0!</v>
      </c>
    </row>
    <row r="153" spans="1:8" s="4" customFormat="1" ht="20.100000000000001" customHeight="1">
      <c r="A153" s="63" t="s">
        <v>363</v>
      </c>
      <c r="B153" s="86" t="s">
        <v>295</v>
      </c>
      <c r="C153" s="208">
        <v>0</v>
      </c>
      <c r="D153" s="208">
        <v>0</v>
      </c>
      <c r="E153" s="45">
        <f>'6.1. Інша інфо_1'!F57</f>
        <v>0</v>
      </c>
      <c r="F153" s="45">
        <f>'6.1. Інша інфо_1'!H57</f>
        <v>0</v>
      </c>
      <c r="G153" s="46">
        <f t="shared" si="9"/>
        <v>0</v>
      </c>
      <c r="H153" s="47" t="e">
        <f t="shared" si="10"/>
        <v>#DIV/0!</v>
      </c>
    </row>
    <row r="154" spans="1:8" s="4" customFormat="1" ht="20.100000000000001" customHeight="1">
      <c r="A154" s="63" t="s">
        <v>364</v>
      </c>
      <c r="B154" s="86" t="s">
        <v>296</v>
      </c>
      <c r="C154" s="208">
        <v>0</v>
      </c>
      <c r="D154" s="208">
        <v>0</v>
      </c>
      <c r="E154" s="45">
        <f>'6.1. Інша інфо_1'!F60</f>
        <v>0</v>
      </c>
      <c r="F154" s="45">
        <f>'6.1. Інша інфо_1'!H60</f>
        <v>0</v>
      </c>
      <c r="G154" s="46">
        <f t="shared" si="9"/>
        <v>0</v>
      </c>
      <c r="H154" s="47" t="e">
        <f t="shared" si="10"/>
        <v>#DIV/0!</v>
      </c>
    </row>
    <row r="155" spans="1:8" s="4" customFormat="1" ht="20.100000000000001" customHeight="1">
      <c r="A155" s="63" t="s">
        <v>365</v>
      </c>
      <c r="B155" s="86" t="s">
        <v>297</v>
      </c>
      <c r="C155" s="208">
        <v>0</v>
      </c>
      <c r="D155" s="208">
        <v>0</v>
      </c>
      <c r="E155" s="45">
        <f>'6.1. Інша інфо_1'!F63</f>
        <v>0</v>
      </c>
      <c r="F155" s="45">
        <f>'6.1. Інша інфо_1'!H63</f>
        <v>0</v>
      </c>
      <c r="G155" s="46">
        <f t="shared" si="9"/>
        <v>0</v>
      </c>
      <c r="H155" s="47" t="e">
        <f t="shared" si="10"/>
        <v>#DIV/0!</v>
      </c>
    </row>
    <row r="156" spans="1:8" s="4" customFormat="1" ht="20.100000000000001" customHeight="1">
      <c r="A156" s="51" t="s">
        <v>339</v>
      </c>
      <c r="B156" s="86" t="s">
        <v>294</v>
      </c>
      <c r="C156" s="41">
        <v>0</v>
      </c>
      <c r="D156" s="41">
        <v>0</v>
      </c>
      <c r="E156" s="41">
        <f>SUM(E157:E159)</f>
        <v>0</v>
      </c>
      <c r="F156" s="41">
        <f>SUM(F157:F159)</f>
        <v>0</v>
      </c>
      <c r="G156" s="41">
        <f t="shared" si="9"/>
        <v>0</v>
      </c>
      <c r="H156" s="42" t="e">
        <f t="shared" si="10"/>
        <v>#DIV/0!</v>
      </c>
    </row>
    <row r="157" spans="1:8" s="4" customFormat="1" ht="20.100000000000001" customHeight="1">
      <c r="A157" s="63" t="s">
        <v>363</v>
      </c>
      <c r="B157" s="86" t="s">
        <v>298</v>
      </c>
      <c r="C157" s="208">
        <v>0</v>
      </c>
      <c r="D157" s="208">
        <v>0</v>
      </c>
      <c r="E157" s="45">
        <f>'6.1. Інша інфо_1'!J57</f>
        <v>0</v>
      </c>
      <c r="F157" s="45">
        <f>'6.1. Інша інфо_1'!L57</f>
        <v>0</v>
      </c>
      <c r="G157" s="46">
        <f t="shared" si="9"/>
        <v>0</v>
      </c>
      <c r="H157" s="47" t="e">
        <f t="shared" si="10"/>
        <v>#DIV/0!</v>
      </c>
    </row>
    <row r="158" spans="1:8" s="4" customFormat="1" ht="20.100000000000001" customHeight="1">
      <c r="A158" s="63" t="s">
        <v>364</v>
      </c>
      <c r="B158" s="86" t="s">
        <v>299</v>
      </c>
      <c r="C158" s="208">
        <v>0</v>
      </c>
      <c r="D158" s="208">
        <v>0</v>
      </c>
      <c r="E158" s="45">
        <f>'6.1. Інша інфо_1'!J60</f>
        <v>0</v>
      </c>
      <c r="F158" s="45">
        <f>'6.1. Інша інфо_1'!L60</f>
        <v>0</v>
      </c>
      <c r="G158" s="46">
        <f t="shared" si="9"/>
        <v>0</v>
      </c>
      <c r="H158" s="47" t="e">
        <f t="shared" si="10"/>
        <v>#DIV/0!</v>
      </c>
    </row>
    <row r="159" spans="1:8" s="4" customFormat="1" ht="20.100000000000001" customHeight="1" thickBot="1">
      <c r="A159" s="78" t="s">
        <v>365</v>
      </c>
      <c r="B159" s="87" t="s">
        <v>300</v>
      </c>
      <c r="C159" s="208">
        <v>0</v>
      </c>
      <c r="D159" s="208">
        <v>0</v>
      </c>
      <c r="E159" s="45">
        <f>'6.1. Інша інфо_1'!J63</f>
        <v>0</v>
      </c>
      <c r="F159" s="45">
        <f>'6.1. Інша інфо_1'!L63</f>
        <v>0</v>
      </c>
      <c r="G159" s="46">
        <f t="shared" si="9"/>
        <v>0</v>
      </c>
      <c r="H159" s="47" t="e">
        <f t="shared" si="10"/>
        <v>#DIV/0!</v>
      </c>
    </row>
    <row r="160" spans="1:8" s="4" customFormat="1" ht="19.5" thickBot="1">
      <c r="A160" s="284" t="s">
        <v>301</v>
      </c>
      <c r="B160" s="285"/>
      <c r="C160" s="285"/>
      <c r="D160" s="285"/>
      <c r="E160" s="285"/>
      <c r="F160" s="285"/>
      <c r="G160" s="285"/>
      <c r="H160" s="286"/>
    </row>
    <row r="161" spans="1:9" s="4" customFormat="1" ht="60.75" customHeight="1">
      <c r="A161" s="51" t="s">
        <v>400</v>
      </c>
      <c r="B161" s="86" t="s">
        <v>302</v>
      </c>
      <c r="C161" s="41">
        <f>SUM(C162:C164)</f>
        <v>6</v>
      </c>
      <c r="D161" s="84" t="s">
        <v>357</v>
      </c>
      <c r="E161" s="41">
        <f>SUM(E162:E164)</f>
        <v>7</v>
      </c>
      <c r="F161" s="41">
        <f>SUM(F162:F164)</f>
        <v>5</v>
      </c>
      <c r="G161" s="52">
        <f>F161-E161</f>
        <v>-2</v>
      </c>
      <c r="H161" s="42">
        <f t="shared" si="10"/>
        <v>71.428571428571431</v>
      </c>
    </row>
    <row r="162" spans="1:9" s="4" customFormat="1">
      <c r="A162" s="48" t="s">
        <v>189</v>
      </c>
      <c r="B162" s="86" t="s">
        <v>303</v>
      </c>
      <c r="C162" s="46">
        <f>'6.1. Інша інфо_1'!C13</f>
        <v>1</v>
      </c>
      <c r="D162" s="84" t="s">
        <v>357</v>
      </c>
      <c r="E162" s="46">
        <f>'6.1. Інша інфо_1'!F13</f>
        <v>1</v>
      </c>
      <c r="F162" s="46">
        <f>'6.1. Інша інфо_1'!I13</f>
        <v>1</v>
      </c>
      <c r="G162" s="77">
        <f>F162-E162</f>
        <v>0</v>
      </c>
      <c r="H162" s="47">
        <f>(F162/E162)*100</f>
        <v>100</v>
      </c>
    </row>
    <row r="163" spans="1:9" s="4" customFormat="1">
      <c r="A163" s="48" t="s">
        <v>188</v>
      </c>
      <c r="B163" s="86" t="s">
        <v>304</v>
      </c>
      <c r="C163" s="46">
        <f>'6.1. Інша інфо_1'!C14</f>
        <v>1</v>
      </c>
      <c r="D163" s="84" t="s">
        <v>357</v>
      </c>
      <c r="E163" s="46">
        <f>'6.1. Інша інфо_1'!F14</f>
        <v>1</v>
      </c>
      <c r="F163" s="46">
        <f>'6.1. Інша інфо_1'!I14</f>
        <v>1</v>
      </c>
      <c r="G163" s="77">
        <f t="shared" ref="G163:G169" si="11">F163-E163</f>
        <v>0</v>
      </c>
      <c r="H163" s="47">
        <f t="shared" ref="H163:H169" si="12">(F163/E163)*100</f>
        <v>100</v>
      </c>
    </row>
    <row r="164" spans="1:9" s="4" customFormat="1">
      <c r="A164" s="48" t="s">
        <v>190</v>
      </c>
      <c r="B164" s="86" t="s">
        <v>305</v>
      </c>
      <c r="C164" s="46">
        <f>'6.1. Інша інфо_1'!C15</f>
        <v>4</v>
      </c>
      <c r="D164" s="84" t="s">
        <v>357</v>
      </c>
      <c r="E164" s="46">
        <f>'6.1. Інша інфо_1'!F15</f>
        <v>5</v>
      </c>
      <c r="F164" s="46">
        <f>'6.1. Інша інфо_1'!I15</f>
        <v>3</v>
      </c>
      <c r="G164" s="77">
        <f t="shared" si="11"/>
        <v>-2</v>
      </c>
      <c r="H164" s="47">
        <f t="shared" si="12"/>
        <v>60</v>
      </c>
    </row>
    <row r="165" spans="1:9" s="4" customFormat="1" ht="20.100000000000001" customHeight="1">
      <c r="A165" s="51" t="s">
        <v>5</v>
      </c>
      <c r="B165" s="86" t="s">
        <v>306</v>
      </c>
      <c r="C165" s="52">
        <f>C76</f>
        <v>411.3</v>
      </c>
      <c r="D165" s="84" t="s">
        <v>357</v>
      </c>
      <c r="E165" s="52">
        <f>E76</f>
        <v>454.4</v>
      </c>
      <c r="F165" s="52">
        <f>F76</f>
        <v>514.5</v>
      </c>
      <c r="G165" s="52">
        <f t="shared" si="11"/>
        <v>60.100000000000023</v>
      </c>
      <c r="H165" s="42">
        <f t="shared" si="12"/>
        <v>113.22623239436621</v>
      </c>
    </row>
    <row r="166" spans="1:9" s="4" customFormat="1" ht="37.5">
      <c r="A166" s="51" t="s">
        <v>239</v>
      </c>
      <c r="B166" s="86" t="s">
        <v>307</v>
      </c>
      <c r="C166" s="52">
        <f>'6.1. Інша інфо_1'!C24:E24</f>
        <v>11424.999999999998</v>
      </c>
      <c r="D166" s="84" t="s">
        <v>357</v>
      </c>
      <c r="E166" s="52">
        <f>'6.1. Інша інфо_1'!F24</f>
        <v>10819.047619047618</v>
      </c>
      <c r="F166" s="52">
        <f>'6.1. Інша інфо_1'!I24</f>
        <v>18244.680851063829</v>
      </c>
      <c r="G166" s="52">
        <f t="shared" si="11"/>
        <v>7425.633232016211</v>
      </c>
      <c r="H166" s="42">
        <f t="shared" si="12"/>
        <v>168.63481420437517</v>
      </c>
    </row>
    <row r="167" spans="1:9" s="4" customFormat="1" ht="20.100000000000001" customHeight="1">
      <c r="A167" s="48" t="s">
        <v>189</v>
      </c>
      <c r="B167" s="86" t="s">
        <v>308</v>
      </c>
      <c r="C167" s="77">
        <f>'6.1. Інша інфо_1'!C25:E25</f>
        <v>15900</v>
      </c>
      <c r="D167" s="84" t="s">
        <v>357</v>
      </c>
      <c r="E167" s="76">
        <f>'6.1. Інша інфо_1'!F25</f>
        <v>18466.666666666664</v>
      </c>
      <c r="F167" s="76">
        <f>'6.1. Інша інфо_1'!I25</f>
        <v>29849.999999999996</v>
      </c>
      <c r="G167" s="77">
        <f t="shared" si="11"/>
        <v>11383.333333333332</v>
      </c>
      <c r="H167" s="47">
        <f t="shared" si="12"/>
        <v>161.64259927797835</v>
      </c>
    </row>
    <row r="168" spans="1:9" s="4" customFormat="1" ht="20.100000000000001" customHeight="1">
      <c r="A168" s="48" t="s">
        <v>188</v>
      </c>
      <c r="B168" s="86" t="s">
        <v>309</v>
      </c>
      <c r="C168" s="270">
        <f>'6.1. Інша інфо_1'!C26:E26</f>
        <v>11466.666666666666</v>
      </c>
      <c r="D168" s="84" t="s">
        <v>357</v>
      </c>
      <c r="E168" s="76">
        <f>'6.1. Інша інфо_1'!F26</f>
        <v>13433.333333333332</v>
      </c>
      <c r="F168" s="76">
        <f>'6.1. Інша інфо_1'!I26</f>
        <v>20666.666666666668</v>
      </c>
      <c r="G168" s="77">
        <f t="shared" si="11"/>
        <v>7233.3333333333358</v>
      </c>
      <c r="H168" s="47">
        <f t="shared" si="12"/>
        <v>153.84615384615387</v>
      </c>
    </row>
    <row r="169" spans="1:9" s="4" customFormat="1" ht="20.100000000000001" customHeight="1">
      <c r="A169" s="48" t="s">
        <v>190</v>
      </c>
      <c r="B169" s="86" t="s">
        <v>310</v>
      </c>
      <c r="C169" s="270">
        <f>'6.1. Інша інфо_1'!C27:E27</f>
        <v>10295.833333333332</v>
      </c>
      <c r="D169" s="84" t="s">
        <v>357</v>
      </c>
      <c r="E169" s="76">
        <f>'6.1. Інша інфо_1'!F27</f>
        <v>8766.6666666666679</v>
      </c>
      <c r="F169" s="76">
        <f>'6.1. Інша інфо_1'!I27</f>
        <v>11744.444444444445</v>
      </c>
      <c r="G169" s="77">
        <f t="shared" si="11"/>
        <v>2977.7777777777774</v>
      </c>
      <c r="H169" s="47">
        <f t="shared" si="12"/>
        <v>133.96704689480353</v>
      </c>
    </row>
    <row r="170" spans="1:9" s="4" customFormat="1" ht="20.100000000000001" customHeight="1">
      <c r="A170" s="209"/>
      <c r="B170" s="210"/>
      <c r="C170" s="211"/>
      <c r="D170" s="211"/>
      <c r="E170" s="212"/>
      <c r="F170" s="212"/>
      <c r="G170" s="212"/>
      <c r="H170" s="213"/>
    </row>
    <row r="171" spans="1:9" s="4" customFormat="1" ht="20.100000000000001" customHeight="1">
      <c r="A171" s="209"/>
      <c r="B171" s="210"/>
      <c r="C171" s="211"/>
      <c r="D171" s="211"/>
      <c r="E171" s="212"/>
      <c r="F171" s="212"/>
      <c r="G171" s="212"/>
      <c r="H171" s="213"/>
    </row>
    <row r="172" spans="1:9">
      <c r="A172" s="30"/>
      <c r="B172" s="185"/>
      <c r="C172" s="185"/>
      <c r="D172" s="185"/>
      <c r="E172" s="185"/>
      <c r="F172" s="185"/>
      <c r="G172" s="185"/>
      <c r="H172" s="185"/>
    </row>
    <row r="173" spans="1:9">
      <c r="A173" s="214" t="s">
        <v>494</v>
      </c>
      <c r="B173" s="215"/>
      <c r="C173" s="294"/>
      <c r="D173" s="295"/>
      <c r="E173" s="295"/>
      <c r="F173" s="295"/>
      <c r="G173" s="293" t="s">
        <v>464</v>
      </c>
      <c r="H173" s="293"/>
    </row>
    <row r="174" spans="1:9" s="1" customFormat="1" ht="20.100000000000001" customHeight="1">
      <c r="A174" s="186" t="s">
        <v>327</v>
      </c>
      <c r="B174" s="182"/>
      <c r="C174" s="293" t="s">
        <v>71</v>
      </c>
      <c r="D174" s="293"/>
      <c r="E174" s="293"/>
      <c r="F174" s="293"/>
      <c r="G174" s="292" t="s">
        <v>88</v>
      </c>
      <c r="H174" s="292"/>
      <c r="I174" s="3"/>
    </row>
    <row r="175" spans="1:9">
      <c r="A175" s="30"/>
    </row>
    <row r="176" spans="1:9">
      <c r="A176" s="30"/>
    </row>
    <row r="177" spans="1:1">
      <c r="A177" s="30"/>
    </row>
    <row r="178" spans="1:1">
      <c r="A178" s="30"/>
    </row>
    <row r="179" spans="1:1">
      <c r="A179" s="30"/>
    </row>
    <row r="180" spans="1:1">
      <c r="A180" s="30"/>
    </row>
    <row r="181" spans="1:1">
      <c r="A181" s="30"/>
    </row>
    <row r="182" spans="1:1">
      <c r="A182" s="30"/>
    </row>
    <row r="183" spans="1:1">
      <c r="A183" s="30"/>
    </row>
    <row r="184" spans="1:1">
      <c r="A184" s="30"/>
    </row>
    <row r="185" spans="1:1">
      <c r="A185" s="30"/>
    </row>
    <row r="186" spans="1:1">
      <c r="A186" s="30"/>
    </row>
    <row r="187" spans="1:1">
      <c r="A187" s="30"/>
    </row>
    <row r="188" spans="1:1">
      <c r="A188" s="30"/>
    </row>
    <row r="189" spans="1:1">
      <c r="A189" s="30"/>
    </row>
    <row r="190" spans="1:1">
      <c r="A190" s="30"/>
    </row>
    <row r="191" spans="1:1">
      <c r="A191" s="30"/>
    </row>
    <row r="192" spans="1:1">
      <c r="A192" s="30"/>
    </row>
    <row r="193" spans="1:1">
      <c r="A193" s="30"/>
    </row>
    <row r="194" spans="1:1">
      <c r="A194" s="30"/>
    </row>
    <row r="195" spans="1:1">
      <c r="A195" s="30"/>
    </row>
    <row r="196" spans="1:1">
      <c r="A196" s="30"/>
    </row>
    <row r="197" spans="1:1">
      <c r="A197" s="30"/>
    </row>
    <row r="198" spans="1:1">
      <c r="A198" s="30"/>
    </row>
    <row r="199" spans="1:1">
      <c r="A199" s="30"/>
    </row>
    <row r="200" spans="1:1">
      <c r="A200" s="30"/>
    </row>
    <row r="201" spans="1:1">
      <c r="A201" s="30"/>
    </row>
    <row r="202" spans="1:1">
      <c r="A202" s="30"/>
    </row>
    <row r="203" spans="1:1">
      <c r="A203" s="30"/>
    </row>
    <row r="204" spans="1:1">
      <c r="A204" s="30"/>
    </row>
    <row r="205" spans="1:1">
      <c r="A205" s="30"/>
    </row>
    <row r="206" spans="1:1">
      <c r="A206" s="30"/>
    </row>
    <row r="207" spans="1:1">
      <c r="A207" s="30"/>
    </row>
    <row r="208" spans="1:1">
      <c r="A208" s="30"/>
    </row>
    <row r="209" spans="1:1">
      <c r="A209" s="30"/>
    </row>
    <row r="210" spans="1:1">
      <c r="A210" s="30"/>
    </row>
    <row r="211" spans="1:1">
      <c r="A211" s="30"/>
    </row>
    <row r="212" spans="1:1">
      <c r="A212" s="30"/>
    </row>
    <row r="213" spans="1:1">
      <c r="A213" s="30"/>
    </row>
    <row r="214" spans="1:1">
      <c r="A214" s="30"/>
    </row>
    <row r="215" spans="1:1">
      <c r="A215" s="30"/>
    </row>
    <row r="216" spans="1:1">
      <c r="A216" s="30"/>
    </row>
    <row r="217" spans="1:1">
      <c r="A217" s="30"/>
    </row>
    <row r="218" spans="1:1">
      <c r="A218" s="30"/>
    </row>
    <row r="219" spans="1:1">
      <c r="A219" s="30"/>
    </row>
    <row r="220" spans="1:1">
      <c r="A220" s="30"/>
    </row>
    <row r="221" spans="1:1">
      <c r="A221" s="30"/>
    </row>
    <row r="222" spans="1:1">
      <c r="A222" s="30"/>
    </row>
    <row r="223" spans="1:1">
      <c r="A223" s="30"/>
    </row>
    <row r="224" spans="1:1">
      <c r="A224" s="30"/>
    </row>
    <row r="225" spans="1:1">
      <c r="A225" s="30"/>
    </row>
    <row r="226" spans="1:1">
      <c r="A226" s="30"/>
    </row>
    <row r="227" spans="1:1">
      <c r="A227" s="30"/>
    </row>
    <row r="228" spans="1:1">
      <c r="A228" s="30"/>
    </row>
    <row r="229" spans="1:1">
      <c r="A229" s="30"/>
    </row>
    <row r="230" spans="1:1">
      <c r="A230" s="30"/>
    </row>
    <row r="231" spans="1:1">
      <c r="A231" s="30"/>
    </row>
    <row r="232" spans="1:1">
      <c r="A232" s="30"/>
    </row>
    <row r="233" spans="1:1">
      <c r="A233" s="30"/>
    </row>
    <row r="234" spans="1:1">
      <c r="A234" s="30"/>
    </row>
    <row r="235" spans="1:1">
      <c r="A235" s="30"/>
    </row>
    <row r="236" spans="1:1">
      <c r="A236" s="30"/>
    </row>
    <row r="237" spans="1:1">
      <c r="A237" s="30"/>
    </row>
    <row r="238" spans="1:1">
      <c r="A238" s="30"/>
    </row>
    <row r="239" spans="1:1">
      <c r="A239" s="30"/>
    </row>
    <row r="240" spans="1:1">
      <c r="A240" s="30"/>
    </row>
    <row r="241" spans="1:1">
      <c r="A241" s="30"/>
    </row>
    <row r="242" spans="1:1">
      <c r="A242" s="30"/>
    </row>
    <row r="243" spans="1:1">
      <c r="A243" s="30"/>
    </row>
    <row r="244" spans="1:1">
      <c r="A244" s="30"/>
    </row>
    <row r="245" spans="1:1">
      <c r="A245" s="30"/>
    </row>
    <row r="246" spans="1:1">
      <c r="A246" s="30"/>
    </row>
    <row r="247" spans="1:1">
      <c r="A247" s="30"/>
    </row>
    <row r="248" spans="1:1">
      <c r="A248" s="30"/>
    </row>
    <row r="249" spans="1:1">
      <c r="A249" s="30"/>
    </row>
    <row r="250" spans="1:1">
      <c r="A250" s="30"/>
    </row>
    <row r="251" spans="1:1">
      <c r="A251" s="30"/>
    </row>
    <row r="252" spans="1:1">
      <c r="A252" s="30"/>
    </row>
    <row r="253" spans="1:1">
      <c r="A253" s="30"/>
    </row>
    <row r="254" spans="1:1">
      <c r="A254" s="30"/>
    </row>
    <row r="255" spans="1:1">
      <c r="A255" s="30"/>
    </row>
    <row r="256" spans="1:1">
      <c r="A256" s="30"/>
    </row>
    <row r="257" spans="1:1">
      <c r="A257" s="30"/>
    </row>
    <row r="258" spans="1:1">
      <c r="A258" s="30"/>
    </row>
    <row r="259" spans="1:1">
      <c r="A259" s="30"/>
    </row>
    <row r="260" spans="1:1">
      <c r="A260" s="30"/>
    </row>
    <row r="261" spans="1:1">
      <c r="A261" s="30"/>
    </row>
    <row r="262" spans="1:1">
      <c r="A262" s="30"/>
    </row>
    <row r="263" spans="1:1">
      <c r="A263" s="30"/>
    </row>
    <row r="264" spans="1:1">
      <c r="A264" s="30"/>
    </row>
    <row r="265" spans="1:1">
      <c r="A265" s="30"/>
    </row>
    <row r="266" spans="1:1">
      <c r="A266" s="30"/>
    </row>
    <row r="267" spans="1:1">
      <c r="A267" s="30"/>
    </row>
    <row r="268" spans="1:1">
      <c r="A268" s="30"/>
    </row>
    <row r="269" spans="1:1">
      <c r="A269" s="30"/>
    </row>
    <row r="270" spans="1:1">
      <c r="A270" s="30"/>
    </row>
    <row r="271" spans="1:1">
      <c r="A271" s="30"/>
    </row>
    <row r="272" spans="1:1">
      <c r="A272" s="30"/>
    </row>
    <row r="273" spans="1:1">
      <c r="A273" s="30"/>
    </row>
    <row r="274" spans="1:1">
      <c r="A274" s="30"/>
    </row>
    <row r="275" spans="1:1">
      <c r="A275" s="30"/>
    </row>
    <row r="276" spans="1:1">
      <c r="A276" s="30"/>
    </row>
    <row r="277" spans="1:1">
      <c r="A277" s="30"/>
    </row>
    <row r="278" spans="1:1">
      <c r="A278" s="30"/>
    </row>
    <row r="279" spans="1:1">
      <c r="A279" s="30"/>
    </row>
    <row r="280" spans="1:1">
      <c r="A280" s="30"/>
    </row>
    <row r="281" spans="1:1">
      <c r="A281" s="30"/>
    </row>
    <row r="282" spans="1:1">
      <c r="A282" s="30"/>
    </row>
    <row r="283" spans="1:1">
      <c r="A283" s="30"/>
    </row>
    <row r="284" spans="1:1">
      <c r="A284" s="30"/>
    </row>
    <row r="285" spans="1:1">
      <c r="A285" s="30"/>
    </row>
    <row r="286" spans="1:1">
      <c r="A286" s="30"/>
    </row>
    <row r="287" spans="1:1">
      <c r="A287" s="30"/>
    </row>
    <row r="288" spans="1:1">
      <c r="A288" s="30"/>
    </row>
    <row r="289" spans="1:1">
      <c r="A289" s="30"/>
    </row>
    <row r="290" spans="1:1">
      <c r="A290" s="30"/>
    </row>
    <row r="291" spans="1:1">
      <c r="A291" s="30"/>
    </row>
    <row r="292" spans="1:1">
      <c r="A292" s="30"/>
    </row>
    <row r="293" spans="1:1">
      <c r="A293" s="30"/>
    </row>
    <row r="294" spans="1:1">
      <c r="A294" s="30"/>
    </row>
    <row r="295" spans="1:1">
      <c r="A295" s="30"/>
    </row>
    <row r="296" spans="1:1">
      <c r="A296" s="30"/>
    </row>
    <row r="297" spans="1:1">
      <c r="A297" s="30"/>
    </row>
    <row r="298" spans="1:1">
      <c r="A298" s="30"/>
    </row>
    <row r="299" spans="1:1">
      <c r="A299" s="30"/>
    </row>
    <row r="300" spans="1:1">
      <c r="A300" s="30"/>
    </row>
    <row r="301" spans="1:1">
      <c r="A301" s="30"/>
    </row>
    <row r="302" spans="1:1">
      <c r="A302" s="30"/>
    </row>
    <row r="303" spans="1:1">
      <c r="A303" s="30"/>
    </row>
    <row r="304" spans="1:1">
      <c r="A304" s="30"/>
    </row>
    <row r="305" spans="1:1">
      <c r="A305" s="30"/>
    </row>
    <row r="306" spans="1:1">
      <c r="A306" s="30"/>
    </row>
    <row r="307" spans="1:1">
      <c r="A307" s="30"/>
    </row>
    <row r="308" spans="1:1">
      <c r="A308" s="30"/>
    </row>
    <row r="309" spans="1:1">
      <c r="A309" s="30"/>
    </row>
    <row r="310" spans="1:1">
      <c r="A310" s="30"/>
    </row>
    <row r="311" spans="1:1">
      <c r="A311" s="30"/>
    </row>
    <row r="312" spans="1:1">
      <c r="A312" s="30"/>
    </row>
    <row r="313" spans="1:1">
      <c r="A313" s="30"/>
    </row>
    <row r="314" spans="1:1">
      <c r="A314" s="30"/>
    </row>
    <row r="315" spans="1:1">
      <c r="A315" s="30"/>
    </row>
    <row r="316" spans="1:1">
      <c r="A316" s="30"/>
    </row>
    <row r="317" spans="1:1">
      <c r="A317" s="30"/>
    </row>
    <row r="318" spans="1:1">
      <c r="A318" s="30"/>
    </row>
    <row r="319" spans="1:1">
      <c r="A319" s="30"/>
    </row>
    <row r="320" spans="1:1">
      <c r="A320" s="30"/>
    </row>
    <row r="321" spans="1:1">
      <c r="A321" s="30"/>
    </row>
    <row r="322" spans="1:1">
      <c r="A322" s="30"/>
    </row>
    <row r="323" spans="1:1">
      <c r="A323" s="30"/>
    </row>
    <row r="324" spans="1:1">
      <c r="A324" s="30"/>
    </row>
    <row r="325" spans="1:1">
      <c r="A325" s="30"/>
    </row>
    <row r="326" spans="1:1">
      <c r="A326" s="30"/>
    </row>
    <row r="327" spans="1:1">
      <c r="A327" s="30"/>
    </row>
    <row r="328" spans="1:1">
      <c r="A328" s="30"/>
    </row>
    <row r="329" spans="1:1">
      <c r="A329" s="30"/>
    </row>
    <row r="330" spans="1:1">
      <c r="A330" s="30"/>
    </row>
    <row r="331" spans="1:1">
      <c r="A331" s="30"/>
    </row>
    <row r="332" spans="1:1">
      <c r="A332" s="30"/>
    </row>
    <row r="333" spans="1:1">
      <c r="A333" s="22"/>
    </row>
    <row r="334" spans="1:1">
      <c r="A334" s="22"/>
    </row>
    <row r="335" spans="1:1">
      <c r="A335" s="22"/>
    </row>
    <row r="336" spans="1:1">
      <c r="A336" s="22"/>
    </row>
    <row r="337" spans="1:1">
      <c r="A337" s="22"/>
    </row>
    <row r="338" spans="1:1">
      <c r="A338" s="22"/>
    </row>
    <row r="339" spans="1:1">
      <c r="A339" s="22"/>
    </row>
    <row r="340" spans="1:1">
      <c r="A340" s="22"/>
    </row>
    <row r="341" spans="1:1">
      <c r="A341" s="22"/>
    </row>
    <row r="342" spans="1:1">
      <c r="A342" s="22"/>
    </row>
    <row r="343" spans="1:1">
      <c r="A343" s="22"/>
    </row>
    <row r="344" spans="1:1">
      <c r="A344" s="22"/>
    </row>
    <row r="345" spans="1:1">
      <c r="A345" s="22"/>
    </row>
    <row r="346" spans="1:1">
      <c r="A346" s="22"/>
    </row>
    <row r="347" spans="1:1">
      <c r="A347" s="22"/>
    </row>
    <row r="348" spans="1:1">
      <c r="A348" s="22"/>
    </row>
    <row r="349" spans="1:1">
      <c r="A349" s="22"/>
    </row>
    <row r="350" spans="1:1">
      <c r="A350" s="22"/>
    </row>
    <row r="351" spans="1:1">
      <c r="A351" s="22"/>
    </row>
    <row r="352" spans="1:1">
      <c r="A352" s="22"/>
    </row>
    <row r="353" spans="1:1">
      <c r="A353" s="22"/>
    </row>
    <row r="354" spans="1:1">
      <c r="A354" s="22"/>
    </row>
    <row r="355" spans="1:1">
      <c r="A355" s="22"/>
    </row>
    <row r="356" spans="1:1">
      <c r="A356" s="22"/>
    </row>
    <row r="357" spans="1:1">
      <c r="A357" s="22"/>
    </row>
    <row r="358" spans="1:1">
      <c r="A358" s="22"/>
    </row>
    <row r="359" spans="1:1">
      <c r="A359" s="22"/>
    </row>
    <row r="360" spans="1:1">
      <c r="A360" s="22"/>
    </row>
    <row r="361" spans="1:1">
      <c r="A361" s="22"/>
    </row>
    <row r="362" spans="1:1">
      <c r="A362" s="22"/>
    </row>
    <row r="363" spans="1:1">
      <c r="A363" s="22"/>
    </row>
    <row r="364" spans="1:1">
      <c r="A364" s="22"/>
    </row>
    <row r="365" spans="1:1">
      <c r="A365" s="22"/>
    </row>
    <row r="366" spans="1:1">
      <c r="A366" s="22"/>
    </row>
    <row r="367" spans="1:1">
      <c r="A367" s="22"/>
    </row>
    <row r="368" spans="1:1">
      <c r="A368" s="22"/>
    </row>
    <row r="369" spans="1:1">
      <c r="A369" s="22"/>
    </row>
    <row r="370" spans="1:1">
      <c r="A370" s="22"/>
    </row>
    <row r="371" spans="1:1">
      <c r="A371" s="22"/>
    </row>
    <row r="372" spans="1:1">
      <c r="A372" s="22"/>
    </row>
    <row r="373" spans="1:1">
      <c r="A373" s="22"/>
    </row>
    <row r="374" spans="1:1">
      <c r="A374" s="22"/>
    </row>
    <row r="375" spans="1:1">
      <c r="A375" s="22"/>
    </row>
    <row r="376" spans="1:1">
      <c r="A376" s="22"/>
    </row>
    <row r="377" spans="1:1">
      <c r="A377" s="22"/>
    </row>
    <row r="378" spans="1:1">
      <c r="A378" s="22"/>
    </row>
    <row r="379" spans="1:1">
      <c r="A379" s="22"/>
    </row>
    <row r="380" spans="1:1">
      <c r="A380" s="22"/>
    </row>
    <row r="381" spans="1:1">
      <c r="A381" s="22"/>
    </row>
    <row r="382" spans="1:1">
      <c r="A382" s="22"/>
    </row>
    <row r="383" spans="1:1">
      <c r="A383" s="22"/>
    </row>
    <row r="384" spans="1:1">
      <c r="A384" s="22"/>
    </row>
    <row r="385" spans="1:1">
      <c r="A385" s="22"/>
    </row>
    <row r="386" spans="1:1">
      <c r="A386" s="22"/>
    </row>
    <row r="387" spans="1:1">
      <c r="A387" s="22"/>
    </row>
    <row r="388" spans="1:1">
      <c r="A388" s="22"/>
    </row>
    <row r="389" spans="1:1">
      <c r="A389" s="22"/>
    </row>
    <row r="390" spans="1:1">
      <c r="A390" s="22"/>
    </row>
    <row r="391" spans="1:1">
      <c r="A391" s="22"/>
    </row>
    <row r="392" spans="1:1">
      <c r="A392" s="22"/>
    </row>
    <row r="393" spans="1:1">
      <c r="A393" s="22"/>
    </row>
    <row r="394" spans="1:1">
      <c r="A394" s="22"/>
    </row>
    <row r="395" spans="1:1">
      <c r="A395" s="22"/>
    </row>
    <row r="396" spans="1:1">
      <c r="A396" s="22"/>
    </row>
    <row r="397" spans="1:1">
      <c r="A397" s="22"/>
    </row>
    <row r="398" spans="1:1">
      <c r="A398" s="22"/>
    </row>
    <row r="399" spans="1:1">
      <c r="A399" s="22"/>
    </row>
    <row r="400" spans="1:1">
      <c r="A400" s="22"/>
    </row>
    <row r="401" spans="1:1">
      <c r="A401" s="22"/>
    </row>
    <row r="402" spans="1:1">
      <c r="A402" s="22"/>
    </row>
    <row r="403" spans="1:1">
      <c r="A403" s="22"/>
    </row>
    <row r="404" spans="1:1">
      <c r="A404" s="22"/>
    </row>
    <row r="405" spans="1:1">
      <c r="A405" s="22"/>
    </row>
    <row r="406" spans="1:1">
      <c r="A406" s="22"/>
    </row>
    <row r="407" spans="1:1">
      <c r="A407" s="22"/>
    </row>
    <row r="408" spans="1:1">
      <c r="A408" s="22"/>
    </row>
    <row r="409" spans="1:1">
      <c r="A409" s="22"/>
    </row>
    <row r="410" spans="1:1">
      <c r="A410" s="22"/>
    </row>
    <row r="411" spans="1:1">
      <c r="A411" s="22"/>
    </row>
    <row r="412" spans="1:1">
      <c r="A412" s="22"/>
    </row>
    <row r="413" spans="1:1">
      <c r="A413" s="22"/>
    </row>
    <row r="414" spans="1:1">
      <c r="A414" s="22"/>
    </row>
    <row r="415" spans="1:1">
      <c r="A415" s="22"/>
    </row>
    <row r="416" spans="1:1">
      <c r="A416" s="22"/>
    </row>
    <row r="417" spans="1:1">
      <c r="A417" s="22"/>
    </row>
    <row r="418" spans="1:1">
      <c r="A418" s="22"/>
    </row>
    <row r="419" spans="1:1">
      <c r="A419" s="22"/>
    </row>
    <row r="420" spans="1:1">
      <c r="A420" s="22"/>
    </row>
    <row r="421" spans="1:1">
      <c r="A421" s="22"/>
    </row>
    <row r="422" spans="1:1">
      <c r="A422" s="22"/>
    </row>
    <row r="423" spans="1:1">
      <c r="A423" s="22"/>
    </row>
    <row r="424" spans="1:1">
      <c r="A424" s="22"/>
    </row>
    <row r="425" spans="1:1">
      <c r="A425" s="22"/>
    </row>
    <row r="426" spans="1:1">
      <c r="A426" s="22"/>
    </row>
    <row r="427" spans="1:1">
      <c r="A427" s="22"/>
    </row>
    <row r="428" spans="1:1">
      <c r="A428" s="22"/>
    </row>
    <row r="429" spans="1:1">
      <c r="A429" s="22"/>
    </row>
    <row r="430" spans="1:1">
      <c r="A430" s="22"/>
    </row>
    <row r="431" spans="1:1">
      <c r="A431" s="22"/>
    </row>
    <row r="432" spans="1:1">
      <c r="A432" s="22"/>
    </row>
    <row r="433" spans="1:1">
      <c r="A433" s="22"/>
    </row>
    <row r="434" spans="1:1">
      <c r="A434" s="22"/>
    </row>
    <row r="435" spans="1:1">
      <c r="A435" s="22"/>
    </row>
    <row r="436" spans="1:1">
      <c r="A436" s="22"/>
    </row>
    <row r="437" spans="1:1">
      <c r="A437" s="22"/>
    </row>
    <row r="438" spans="1:1">
      <c r="A438" s="22"/>
    </row>
    <row r="439" spans="1:1">
      <c r="A439" s="22"/>
    </row>
    <row r="440" spans="1:1">
      <c r="A440" s="22"/>
    </row>
    <row r="441" spans="1:1">
      <c r="A441" s="22"/>
    </row>
    <row r="442" spans="1:1">
      <c r="A442" s="22"/>
    </row>
    <row r="443" spans="1:1">
      <c r="A443" s="22"/>
    </row>
    <row r="444" spans="1:1">
      <c r="A444" s="22"/>
    </row>
    <row r="445" spans="1:1">
      <c r="A445" s="22"/>
    </row>
    <row r="446" spans="1:1">
      <c r="A446" s="22"/>
    </row>
    <row r="447" spans="1:1">
      <c r="A447" s="22"/>
    </row>
    <row r="448" spans="1:1">
      <c r="A448" s="22"/>
    </row>
    <row r="449" spans="1:1">
      <c r="A449" s="22"/>
    </row>
    <row r="450" spans="1:1">
      <c r="A450" s="22"/>
    </row>
    <row r="451" spans="1:1">
      <c r="A451" s="22"/>
    </row>
    <row r="452" spans="1:1">
      <c r="A452" s="22"/>
    </row>
    <row r="453" spans="1:1">
      <c r="A453" s="22"/>
    </row>
    <row r="454" spans="1:1">
      <c r="A454" s="22"/>
    </row>
    <row r="455" spans="1:1">
      <c r="A455" s="22"/>
    </row>
    <row r="456" spans="1:1">
      <c r="A456" s="22"/>
    </row>
    <row r="457" spans="1:1">
      <c r="A457" s="22"/>
    </row>
    <row r="458" spans="1:1">
      <c r="A458" s="22"/>
    </row>
    <row r="459" spans="1:1">
      <c r="A459" s="22"/>
    </row>
    <row r="460" spans="1:1">
      <c r="A460" s="22"/>
    </row>
    <row r="461" spans="1:1">
      <c r="A461" s="22"/>
    </row>
    <row r="462" spans="1:1">
      <c r="A462" s="22"/>
    </row>
    <row r="463" spans="1:1">
      <c r="A463" s="22"/>
    </row>
    <row r="464" spans="1:1">
      <c r="A464" s="22"/>
    </row>
    <row r="465" spans="1:1">
      <c r="A465" s="22"/>
    </row>
    <row r="466" spans="1:1">
      <c r="A466" s="22"/>
    </row>
    <row r="467" spans="1:1">
      <c r="A467" s="22"/>
    </row>
    <row r="468" spans="1:1">
      <c r="A468" s="22"/>
    </row>
    <row r="469" spans="1:1">
      <c r="A469" s="22"/>
    </row>
    <row r="470" spans="1:1">
      <c r="A470" s="22"/>
    </row>
    <row r="471" spans="1:1">
      <c r="A471" s="22"/>
    </row>
    <row r="472" spans="1:1">
      <c r="A472" s="22"/>
    </row>
    <row r="473" spans="1:1">
      <c r="A473" s="22"/>
    </row>
    <row r="474" spans="1:1">
      <c r="A474" s="22"/>
    </row>
    <row r="475" spans="1:1">
      <c r="A475" s="22"/>
    </row>
    <row r="476" spans="1:1">
      <c r="A476" s="22"/>
    </row>
    <row r="477" spans="1:1">
      <c r="A477" s="22"/>
    </row>
    <row r="478" spans="1:1">
      <c r="A478" s="22"/>
    </row>
    <row r="479" spans="1:1">
      <c r="A479" s="22"/>
    </row>
    <row r="480" spans="1:1">
      <c r="A480" s="22"/>
    </row>
    <row r="481" spans="1:1">
      <c r="A481" s="22"/>
    </row>
    <row r="482" spans="1:1">
      <c r="A482" s="22"/>
    </row>
    <row r="483" spans="1:1">
      <c r="A483" s="22"/>
    </row>
    <row r="484" spans="1:1">
      <c r="A484" s="22"/>
    </row>
    <row r="485" spans="1:1">
      <c r="A485" s="22"/>
    </row>
    <row r="486" spans="1:1">
      <c r="A486" s="22"/>
    </row>
    <row r="487" spans="1:1">
      <c r="A487" s="22"/>
    </row>
    <row r="488" spans="1:1">
      <c r="A488" s="22"/>
    </row>
    <row r="489" spans="1:1">
      <c r="A489" s="22"/>
    </row>
    <row r="490" spans="1:1">
      <c r="A490" s="22"/>
    </row>
    <row r="491" spans="1:1">
      <c r="A491" s="22"/>
    </row>
    <row r="492" spans="1:1">
      <c r="A492" s="22"/>
    </row>
    <row r="493" spans="1:1">
      <c r="A493" s="22"/>
    </row>
    <row r="494" spans="1:1">
      <c r="A494" s="22"/>
    </row>
    <row r="495" spans="1:1">
      <c r="A495" s="22"/>
    </row>
    <row r="496" spans="1:1">
      <c r="A496" s="22"/>
    </row>
    <row r="497" spans="1:1">
      <c r="A497" s="22"/>
    </row>
    <row r="498" spans="1:1">
      <c r="A498" s="22"/>
    </row>
  </sheetData>
  <mergeCells count="42">
    <mergeCell ref="B10:E10"/>
    <mergeCell ref="F17:G17"/>
    <mergeCell ref="B12:E12"/>
    <mergeCell ref="B18:E18"/>
    <mergeCell ref="B17:E17"/>
    <mergeCell ref="B21:E21"/>
    <mergeCell ref="B11:E11"/>
    <mergeCell ref="B19:E19"/>
    <mergeCell ref="B20:E20"/>
    <mergeCell ref="F16:G16"/>
    <mergeCell ref="B13:E13"/>
    <mergeCell ref="B14:E14"/>
    <mergeCell ref="B15:E15"/>
    <mergeCell ref="F1:H1"/>
    <mergeCell ref="F2:H2"/>
    <mergeCell ref="F3:H3"/>
    <mergeCell ref="F4:H4"/>
    <mergeCell ref="B9:E9"/>
    <mergeCell ref="A92:H92"/>
    <mergeCell ref="A82:H82"/>
    <mergeCell ref="A33:H33"/>
    <mergeCell ref="A81:H81"/>
    <mergeCell ref="A24:H24"/>
    <mergeCell ref="C30:D30"/>
    <mergeCell ref="E30:H30"/>
    <mergeCell ref="A25:H25"/>
    <mergeCell ref="A135:H135"/>
    <mergeCell ref="A151:H151"/>
    <mergeCell ref="B16:E16"/>
    <mergeCell ref="A23:H23"/>
    <mergeCell ref="G174:H174"/>
    <mergeCell ref="G173:H173"/>
    <mergeCell ref="C173:F173"/>
    <mergeCell ref="C174:F174"/>
    <mergeCell ref="A160:H160"/>
    <mergeCell ref="A108:H108"/>
    <mergeCell ref="A116:H116"/>
    <mergeCell ref="A129:H129"/>
    <mergeCell ref="A30:A31"/>
    <mergeCell ref="B30:B31"/>
    <mergeCell ref="A26:H26"/>
    <mergeCell ref="A28:H28"/>
  </mergeCells>
  <phoneticPr fontId="3" type="noConversion"/>
  <pageMargins left="0.9055118110236221" right="0.59055118110236227" top="0.78740157480314965" bottom="0.78740157480314965" header="0.31496062992125984" footer="0.19685039370078741"/>
  <pageSetup paperSize="9" scale="42" orientation="landscape" verticalDpi="300" r:id="rId1"/>
  <headerFooter alignWithMargins="0"/>
  <rowBreaks count="3" manualBreakCount="3">
    <brk id="52" max="7" man="1"/>
    <brk id="91" max="7" man="1"/>
    <brk id="134" max="7" man="1"/>
  </rowBreaks>
  <ignoredErrors>
    <ignoredError sqref="G109 H53 G95 H61:H80 H109:H115 H117:H128 C166:C169 H152:H159 G38:G42 G48:G49 H34:H50 C51:H52 G111:G115 G54:H60 C130:D130 G68 H150 F166:G169 H161:H169 H144:H148 H136:H142 H83:H91 G85:G90 H101:H102 H93 H106:H107 H94:H98 C134:E134 G132:H132 G133:H133 C131:E131 G131:H131 G134:H134 F130:H130" evalError="1"/>
    <ignoredError sqref="B118 B152:B159 B161:B169" numberStoredAsText="1"/>
    <ignoredError sqref="E162:E164" formula="1"/>
    <ignoredError sqref="E166:E169" evalError="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3"/>
  </sheetPr>
  <dimension ref="A1:I329"/>
  <sheetViews>
    <sheetView view="pageBreakPreview" zoomScale="70" zoomScaleNormal="50" zoomScaleSheetLayoutView="70" workbookViewId="0">
      <pane xSplit="2" ySplit="7" topLeftCell="C8" activePane="bottomRight" state="frozen"/>
      <selection activeCell="A67" sqref="A67"/>
      <selection pane="topRight" activeCell="A67" sqref="A67"/>
      <selection pane="bottomLeft" activeCell="A67" sqref="A67"/>
      <selection pane="bottomRight" activeCell="E97" sqref="E97"/>
    </sheetView>
  </sheetViews>
  <sheetFormatPr defaultRowHeight="18.75"/>
  <cols>
    <col min="1" max="1" width="92.85546875" style="2" customWidth="1"/>
    <col min="2" max="2" width="14.85546875" style="11" customWidth="1"/>
    <col min="3" max="7" width="22.42578125" style="11" customWidth="1"/>
    <col min="8" max="8" width="19.85546875" style="11" customWidth="1"/>
    <col min="9" max="9" width="95.42578125" style="11" customWidth="1"/>
    <col min="10" max="16384" width="9.140625" style="2"/>
  </cols>
  <sheetData>
    <row r="1" spans="1:9">
      <c r="A1" s="182"/>
      <c r="B1" s="185"/>
      <c r="C1" s="185"/>
      <c r="D1" s="185"/>
      <c r="E1" s="185"/>
      <c r="F1" s="185"/>
      <c r="G1" s="185"/>
      <c r="H1" s="185"/>
      <c r="I1" s="216" t="s">
        <v>430</v>
      </c>
    </row>
    <row r="2" spans="1:9">
      <c r="A2" s="318" t="s">
        <v>86</v>
      </c>
      <c r="B2" s="318"/>
      <c r="C2" s="318"/>
      <c r="D2" s="318"/>
      <c r="E2" s="318"/>
      <c r="F2" s="318"/>
      <c r="G2" s="318"/>
      <c r="H2" s="318"/>
      <c r="I2" s="318"/>
    </row>
    <row r="3" spans="1:9" ht="22.5" customHeight="1">
      <c r="A3" s="217"/>
      <c r="B3" s="218"/>
      <c r="C3" s="218"/>
      <c r="D3" s="218"/>
      <c r="E3" s="218"/>
      <c r="F3" s="218"/>
      <c r="G3" s="218"/>
      <c r="H3" s="218" t="s">
        <v>402</v>
      </c>
      <c r="I3" s="218"/>
    </row>
    <row r="4" spans="1:9" ht="39" customHeight="1">
      <c r="A4" s="299" t="s">
        <v>185</v>
      </c>
      <c r="B4" s="300" t="s">
        <v>18</v>
      </c>
      <c r="C4" s="300" t="s">
        <v>328</v>
      </c>
      <c r="D4" s="300"/>
      <c r="E4" s="299" t="s">
        <v>461</v>
      </c>
      <c r="F4" s="299"/>
      <c r="G4" s="299"/>
      <c r="H4" s="299"/>
      <c r="I4" s="299"/>
    </row>
    <row r="5" spans="1:9" ht="37.5">
      <c r="A5" s="299"/>
      <c r="B5" s="300"/>
      <c r="C5" s="201" t="s">
        <v>459</v>
      </c>
      <c r="D5" s="201" t="s">
        <v>460</v>
      </c>
      <c r="E5" s="201" t="s">
        <v>174</v>
      </c>
      <c r="F5" s="201" t="s">
        <v>163</v>
      </c>
      <c r="G5" s="202" t="s">
        <v>180</v>
      </c>
      <c r="H5" s="202" t="s">
        <v>181</v>
      </c>
      <c r="I5" s="201" t="s">
        <v>179</v>
      </c>
    </row>
    <row r="6" spans="1:9">
      <c r="A6" s="5">
        <v>1</v>
      </c>
      <c r="B6" s="6">
        <v>2</v>
      </c>
      <c r="C6" s="5">
        <v>3</v>
      </c>
      <c r="D6" s="6">
        <v>4</v>
      </c>
      <c r="E6" s="5">
        <v>5</v>
      </c>
      <c r="F6" s="6">
        <v>6</v>
      </c>
      <c r="G6" s="5">
        <v>7</v>
      </c>
      <c r="H6" s="6">
        <v>8</v>
      </c>
      <c r="I6" s="5">
        <v>9</v>
      </c>
    </row>
    <row r="7" spans="1:9" s="4" customFormat="1" ht="24.95" customHeight="1">
      <c r="A7" s="322" t="s">
        <v>178</v>
      </c>
      <c r="B7" s="322"/>
      <c r="C7" s="322"/>
      <c r="D7" s="322"/>
      <c r="E7" s="322"/>
      <c r="F7" s="322"/>
      <c r="G7" s="322"/>
      <c r="H7" s="322"/>
      <c r="I7" s="322"/>
    </row>
    <row r="8" spans="1:9" s="4" customFormat="1" ht="20.100000000000001" customHeight="1">
      <c r="A8" s="92" t="s">
        <v>144</v>
      </c>
      <c r="B8" s="93">
        <v>1000</v>
      </c>
      <c r="C8" s="262">
        <v>693.6</v>
      </c>
      <c r="D8" s="262">
        <v>2593.8000000000002</v>
      </c>
      <c r="E8" s="219">
        <v>0</v>
      </c>
      <c r="F8" s="262">
        <v>2593.8000000000002</v>
      </c>
      <c r="G8" s="263">
        <f>F8-E8</f>
        <v>2593.8000000000002</v>
      </c>
      <c r="H8" s="95" t="e">
        <f>(F8/E8)*100</f>
        <v>#DIV/0!</v>
      </c>
      <c r="I8" s="220"/>
    </row>
    <row r="9" spans="1:9" ht="20.100000000000001" customHeight="1">
      <c r="A9" s="92" t="s">
        <v>129</v>
      </c>
      <c r="B9" s="93">
        <v>1010</v>
      </c>
      <c r="C9" s="263">
        <f>SUM(C10:C17)</f>
        <v>-542.70000000000005</v>
      </c>
      <c r="D9" s="263">
        <f>SUM(D10:D17)</f>
        <v>-1918.9</v>
      </c>
      <c r="E9" s="263">
        <v>-375.6</v>
      </c>
      <c r="F9" s="263">
        <f>SUM(F10:F17)</f>
        <v>-1918.9</v>
      </c>
      <c r="G9" s="263">
        <f>F9-E9</f>
        <v>-1543.3000000000002</v>
      </c>
      <c r="H9" s="95">
        <f t="shared" ref="H9:H72" si="0">(F9/E9)*100</f>
        <v>510.88924387646432</v>
      </c>
      <c r="I9" s="220"/>
    </row>
    <row r="10" spans="1:9" s="1" customFormat="1" ht="20.100000000000001" customHeight="1">
      <c r="A10" s="92" t="s">
        <v>366</v>
      </c>
      <c r="B10" s="96">
        <v>1011</v>
      </c>
      <c r="C10" s="262">
        <v>-200.7</v>
      </c>
      <c r="D10" s="262">
        <v>-1598.3</v>
      </c>
      <c r="E10" s="262">
        <v>0</v>
      </c>
      <c r="F10" s="262">
        <v>-1598.3</v>
      </c>
      <c r="G10" s="263">
        <f t="shared" ref="G10:G60" si="1">F10-E10</f>
        <v>-1598.3</v>
      </c>
      <c r="H10" s="95" t="e">
        <f t="shared" si="0"/>
        <v>#DIV/0!</v>
      </c>
      <c r="I10" s="221"/>
    </row>
    <row r="11" spans="1:9" s="1" customFormat="1" ht="20.100000000000001" customHeight="1">
      <c r="A11" s="92" t="s">
        <v>367</v>
      </c>
      <c r="B11" s="96">
        <v>1012</v>
      </c>
      <c r="C11" s="262">
        <v>0</v>
      </c>
      <c r="D11" s="262">
        <v>0</v>
      </c>
      <c r="E11" s="262">
        <v>0</v>
      </c>
      <c r="F11" s="262">
        <v>0</v>
      </c>
      <c r="G11" s="263">
        <f t="shared" si="1"/>
        <v>0</v>
      </c>
      <c r="H11" s="95" t="e">
        <f t="shared" si="0"/>
        <v>#DIV/0!</v>
      </c>
      <c r="I11" s="221"/>
    </row>
    <row r="12" spans="1:9" s="1" customFormat="1" ht="20.100000000000001" customHeight="1">
      <c r="A12" s="92" t="s">
        <v>368</v>
      </c>
      <c r="B12" s="96">
        <v>1013</v>
      </c>
      <c r="C12" s="262">
        <v>-3.2</v>
      </c>
      <c r="D12" s="262">
        <v>-4.8</v>
      </c>
      <c r="E12" s="262">
        <v>-6</v>
      </c>
      <c r="F12" s="262">
        <v>-4.8</v>
      </c>
      <c r="G12" s="263">
        <f t="shared" si="1"/>
        <v>1.2000000000000002</v>
      </c>
      <c r="H12" s="95">
        <f t="shared" si="0"/>
        <v>80</v>
      </c>
      <c r="I12" s="221"/>
    </row>
    <row r="13" spans="1:9" s="1" customFormat="1" ht="20.100000000000001" customHeight="1">
      <c r="A13" s="92" t="s">
        <v>5</v>
      </c>
      <c r="B13" s="96">
        <v>1014</v>
      </c>
      <c r="C13" s="262">
        <v>-247.1</v>
      </c>
      <c r="D13" s="262">
        <v>-211.4</v>
      </c>
      <c r="E13" s="262">
        <v>-270.2</v>
      </c>
      <c r="F13" s="262">
        <v>-211.4</v>
      </c>
      <c r="G13" s="263">
        <f t="shared" si="1"/>
        <v>58.799999999999983</v>
      </c>
      <c r="H13" s="95">
        <f t="shared" si="0"/>
        <v>78.238341968911911</v>
      </c>
      <c r="I13" s="221"/>
    </row>
    <row r="14" spans="1:9" s="1" customFormat="1" ht="20.100000000000001" customHeight="1">
      <c r="A14" s="92" t="s">
        <v>6</v>
      </c>
      <c r="B14" s="96">
        <v>1015</v>
      </c>
      <c r="C14" s="262">
        <v>-56.6</v>
      </c>
      <c r="D14" s="262">
        <v>-46.5</v>
      </c>
      <c r="E14" s="262">
        <v>-59.4</v>
      </c>
      <c r="F14" s="262">
        <v>-46.5</v>
      </c>
      <c r="G14" s="263">
        <f t="shared" si="1"/>
        <v>12.899999999999999</v>
      </c>
      <c r="H14" s="95">
        <f t="shared" si="0"/>
        <v>78.282828282828291</v>
      </c>
      <c r="I14" s="221"/>
    </row>
    <row r="15" spans="1:9" s="1" customFormat="1" ht="37.5">
      <c r="A15" s="92" t="s">
        <v>369</v>
      </c>
      <c r="B15" s="96">
        <v>1016</v>
      </c>
      <c r="C15" s="262">
        <v>0</v>
      </c>
      <c r="D15" s="262">
        <v>0</v>
      </c>
      <c r="E15" s="262">
        <v>0</v>
      </c>
      <c r="F15" s="262">
        <v>0</v>
      </c>
      <c r="G15" s="263">
        <f t="shared" si="1"/>
        <v>0</v>
      </c>
      <c r="H15" s="95" t="e">
        <f t="shared" si="0"/>
        <v>#DIV/0!</v>
      </c>
      <c r="I15" s="221"/>
    </row>
    <row r="16" spans="1:9" s="1" customFormat="1" ht="20.100000000000001" customHeight="1">
      <c r="A16" s="92" t="s">
        <v>370</v>
      </c>
      <c r="B16" s="96">
        <v>1017</v>
      </c>
      <c r="C16" s="262">
        <v>-35.1</v>
      </c>
      <c r="D16" s="262">
        <v>-57.9</v>
      </c>
      <c r="E16" s="262">
        <v>-40</v>
      </c>
      <c r="F16" s="262">
        <v>-57.9</v>
      </c>
      <c r="G16" s="263">
        <f t="shared" si="1"/>
        <v>-17.899999999999999</v>
      </c>
      <c r="H16" s="95">
        <f t="shared" si="0"/>
        <v>144.75</v>
      </c>
      <c r="I16" s="221"/>
    </row>
    <row r="17" spans="1:9" s="1" customFormat="1" ht="20.100000000000001" customHeight="1">
      <c r="A17" s="92" t="s">
        <v>371</v>
      </c>
      <c r="B17" s="96">
        <v>1018</v>
      </c>
      <c r="C17" s="262">
        <v>0</v>
      </c>
      <c r="D17" s="262">
        <v>0</v>
      </c>
      <c r="E17" s="262">
        <v>0</v>
      </c>
      <c r="F17" s="262">
        <v>0</v>
      </c>
      <c r="G17" s="263">
        <f t="shared" si="1"/>
        <v>0</v>
      </c>
      <c r="H17" s="95" t="e">
        <f t="shared" si="0"/>
        <v>#DIV/0!</v>
      </c>
      <c r="I17" s="221"/>
    </row>
    <row r="18" spans="1:9" s="4" customFormat="1" ht="20.100000000000001" customHeight="1">
      <c r="A18" s="97" t="s">
        <v>24</v>
      </c>
      <c r="B18" s="98">
        <v>1020</v>
      </c>
      <c r="C18" s="264">
        <f>SUM(C8,C9)</f>
        <v>150.89999999999998</v>
      </c>
      <c r="D18" s="264">
        <f>SUM(D8,D9)</f>
        <v>674.90000000000009</v>
      </c>
      <c r="E18" s="271">
        <f>SUM(E8,E9)</f>
        <v>-375.6</v>
      </c>
      <c r="F18" s="264">
        <f>SUM(F8,F9)</f>
        <v>674.90000000000009</v>
      </c>
      <c r="G18" s="264">
        <f t="shared" si="1"/>
        <v>1050.5</v>
      </c>
      <c r="H18" s="100">
        <f t="shared" si="0"/>
        <v>-179.68583599574018</v>
      </c>
      <c r="I18" s="222"/>
    </row>
    <row r="19" spans="1:9" ht="20.100000000000001" customHeight="1">
      <c r="A19" s="92" t="s">
        <v>151</v>
      </c>
      <c r="B19" s="93">
        <v>1030</v>
      </c>
      <c r="C19" s="263">
        <f>SUM(C20:C39,C41)</f>
        <v>-233.49999999999997</v>
      </c>
      <c r="D19" s="263">
        <f>SUM(D20:D39,D41)</f>
        <v>-414.2</v>
      </c>
      <c r="E19" s="272">
        <f>SUM(E20:E39,E41)</f>
        <v>-263.2</v>
      </c>
      <c r="F19" s="263">
        <f>SUM(F20:F39,F41)</f>
        <v>-414.2</v>
      </c>
      <c r="G19" s="263">
        <f t="shared" si="1"/>
        <v>-151</v>
      </c>
      <c r="H19" s="95">
        <f t="shared" si="0"/>
        <v>157.370820668693</v>
      </c>
      <c r="I19" s="220"/>
    </row>
    <row r="20" spans="1:9" ht="20.100000000000001" customHeight="1">
      <c r="A20" s="92" t="s">
        <v>95</v>
      </c>
      <c r="B20" s="93">
        <v>1031</v>
      </c>
      <c r="C20" s="262">
        <v>-32.299999999999997</v>
      </c>
      <c r="D20" s="262">
        <v>-44.4</v>
      </c>
      <c r="E20" s="273">
        <v>-30</v>
      </c>
      <c r="F20" s="262">
        <v>-44.4</v>
      </c>
      <c r="G20" s="263">
        <f t="shared" si="1"/>
        <v>-14.399999999999999</v>
      </c>
      <c r="H20" s="95">
        <f t="shared" si="0"/>
        <v>148</v>
      </c>
      <c r="I20" s="220"/>
    </row>
    <row r="21" spans="1:9" ht="20.100000000000001" customHeight="1">
      <c r="A21" s="92" t="s">
        <v>145</v>
      </c>
      <c r="B21" s="93">
        <v>1032</v>
      </c>
      <c r="C21" s="262">
        <v>0</v>
      </c>
      <c r="D21" s="262">
        <v>0</v>
      </c>
      <c r="E21" s="273">
        <v>0</v>
      </c>
      <c r="F21" s="262">
        <v>0</v>
      </c>
      <c r="G21" s="263">
        <f t="shared" si="1"/>
        <v>0</v>
      </c>
      <c r="H21" s="95" t="e">
        <f t="shared" si="0"/>
        <v>#DIV/0!</v>
      </c>
      <c r="I21" s="220"/>
    </row>
    <row r="22" spans="1:9" ht="20.100000000000001" customHeight="1">
      <c r="A22" s="92" t="s">
        <v>58</v>
      </c>
      <c r="B22" s="93">
        <v>1033</v>
      </c>
      <c r="C22" s="262">
        <v>0</v>
      </c>
      <c r="D22" s="262">
        <v>0</v>
      </c>
      <c r="E22" s="273">
        <v>0</v>
      </c>
      <c r="F22" s="262">
        <v>0</v>
      </c>
      <c r="G22" s="263">
        <f t="shared" si="1"/>
        <v>0</v>
      </c>
      <c r="H22" s="95" t="e">
        <f t="shared" si="0"/>
        <v>#DIV/0!</v>
      </c>
      <c r="I22" s="220"/>
    </row>
    <row r="23" spans="1:9" ht="20.100000000000001" customHeight="1">
      <c r="A23" s="92" t="s">
        <v>22</v>
      </c>
      <c r="B23" s="93">
        <v>1034</v>
      </c>
      <c r="C23" s="262">
        <v>0</v>
      </c>
      <c r="D23" s="262">
        <v>0</v>
      </c>
      <c r="E23" s="273">
        <v>0</v>
      </c>
      <c r="F23" s="262">
        <v>0</v>
      </c>
      <c r="G23" s="263">
        <f t="shared" si="1"/>
        <v>0</v>
      </c>
      <c r="H23" s="95" t="e">
        <f t="shared" si="0"/>
        <v>#DIV/0!</v>
      </c>
      <c r="I23" s="220"/>
    </row>
    <row r="24" spans="1:9" ht="20.100000000000001" customHeight="1">
      <c r="A24" s="92" t="s">
        <v>23</v>
      </c>
      <c r="B24" s="93">
        <v>1035</v>
      </c>
      <c r="C24" s="262">
        <v>0</v>
      </c>
      <c r="D24" s="262">
        <v>0</v>
      </c>
      <c r="E24" s="273">
        <v>0</v>
      </c>
      <c r="F24" s="262">
        <v>0</v>
      </c>
      <c r="G24" s="263">
        <f t="shared" si="1"/>
        <v>0</v>
      </c>
      <c r="H24" s="95" t="e">
        <f t="shared" si="0"/>
        <v>#DIV/0!</v>
      </c>
      <c r="I24" s="220"/>
    </row>
    <row r="25" spans="1:9" s="1" customFormat="1" ht="20.100000000000001" customHeight="1">
      <c r="A25" s="92" t="s">
        <v>34</v>
      </c>
      <c r="B25" s="93">
        <v>1036</v>
      </c>
      <c r="C25" s="262">
        <v>-0.9</v>
      </c>
      <c r="D25" s="262">
        <v>0</v>
      </c>
      <c r="E25" s="273">
        <v>-2.4</v>
      </c>
      <c r="F25" s="262">
        <v>0</v>
      </c>
      <c r="G25" s="263">
        <f t="shared" si="1"/>
        <v>2.4</v>
      </c>
      <c r="H25" s="95">
        <f t="shared" si="0"/>
        <v>0</v>
      </c>
      <c r="I25" s="220"/>
    </row>
    <row r="26" spans="1:9" s="1" customFormat="1" ht="20.100000000000001" customHeight="1">
      <c r="A26" s="92" t="s">
        <v>35</v>
      </c>
      <c r="B26" s="93">
        <v>1037</v>
      </c>
      <c r="C26" s="262">
        <v>0</v>
      </c>
      <c r="D26" s="262">
        <v>0</v>
      </c>
      <c r="E26" s="273">
        <v>0</v>
      </c>
      <c r="F26" s="262">
        <v>0</v>
      </c>
      <c r="G26" s="263">
        <f t="shared" si="1"/>
        <v>0</v>
      </c>
      <c r="H26" s="95" t="e">
        <f t="shared" si="0"/>
        <v>#DIV/0!</v>
      </c>
      <c r="I26" s="220"/>
    </row>
    <row r="27" spans="1:9" s="1" customFormat="1" ht="20.100000000000001" customHeight="1">
      <c r="A27" s="92" t="s">
        <v>36</v>
      </c>
      <c r="B27" s="93">
        <v>1038</v>
      </c>
      <c r="C27" s="262">
        <v>-164.2</v>
      </c>
      <c r="D27" s="262">
        <v>-303.10000000000002</v>
      </c>
      <c r="E27" s="273">
        <v>-184.2</v>
      </c>
      <c r="F27" s="262">
        <v>-303.10000000000002</v>
      </c>
      <c r="G27" s="263">
        <f t="shared" si="1"/>
        <v>-118.90000000000003</v>
      </c>
      <c r="H27" s="95">
        <f t="shared" si="0"/>
        <v>164.54940282301848</v>
      </c>
      <c r="I27" s="220"/>
    </row>
    <row r="28" spans="1:9" s="1" customFormat="1" ht="20.100000000000001" customHeight="1">
      <c r="A28" s="92" t="s">
        <v>37</v>
      </c>
      <c r="B28" s="93">
        <v>1039</v>
      </c>
      <c r="C28" s="262">
        <v>-36.1</v>
      </c>
      <c r="D28" s="262">
        <v>-66.7</v>
      </c>
      <c r="E28" s="273">
        <v>-40.6</v>
      </c>
      <c r="F28" s="262">
        <v>-66.7</v>
      </c>
      <c r="G28" s="263">
        <f t="shared" si="1"/>
        <v>-26.1</v>
      </c>
      <c r="H28" s="95">
        <f t="shared" si="0"/>
        <v>164.28571428571428</v>
      </c>
      <c r="I28" s="220"/>
    </row>
    <row r="29" spans="1:9" s="1" customFormat="1" ht="42.75" customHeight="1">
      <c r="A29" s="92" t="s">
        <v>38</v>
      </c>
      <c r="B29" s="93">
        <v>1040</v>
      </c>
      <c r="C29" s="219">
        <v>0</v>
      </c>
      <c r="D29" s="219">
        <v>0</v>
      </c>
      <c r="E29" s="273">
        <v>0</v>
      </c>
      <c r="F29" s="219">
        <v>0</v>
      </c>
      <c r="G29" s="263">
        <f t="shared" si="1"/>
        <v>0</v>
      </c>
      <c r="H29" s="95" t="e">
        <f t="shared" si="0"/>
        <v>#DIV/0!</v>
      </c>
      <c r="I29" s="220"/>
    </row>
    <row r="30" spans="1:9" s="1" customFormat="1" ht="42.75" customHeight="1">
      <c r="A30" s="92" t="s">
        <v>39</v>
      </c>
      <c r="B30" s="93">
        <v>1041</v>
      </c>
      <c r="C30" s="219">
        <v>0</v>
      </c>
      <c r="D30" s="219">
        <v>0</v>
      </c>
      <c r="E30" s="273">
        <v>0</v>
      </c>
      <c r="F30" s="219">
        <v>0</v>
      </c>
      <c r="G30" s="263">
        <f t="shared" si="1"/>
        <v>0</v>
      </c>
      <c r="H30" s="95" t="e">
        <f t="shared" si="0"/>
        <v>#DIV/0!</v>
      </c>
      <c r="I30" s="220"/>
    </row>
    <row r="31" spans="1:9" s="1" customFormat="1" ht="20.100000000000001" customHeight="1">
      <c r="A31" s="92" t="s">
        <v>40</v>
      </c>
      <c r="B31" s="93">
        <v>1042</v>
      </c>
      <c r="C31" s="219">
        <v>0</v>
      </c>
      <c r="D31" s="219">
        <v>0</v>
      </c>
      <c r="E31" s="273">
        <v>0</v>
      </c>
      <c r="F31" s="219">
        <v>0</v>
      </c>
      <c r="G31" s="263">
        <f t="shared" si="1"/>
        <v>0</v>
      </c>
      <c r="H31" s="95" t="e">
        <f t="shared" si="0"/>
        <v>#DIV/0!</v>
      </c>
      <c r="I31" s="220"/>
    </row>
    <row r="32" spans="1:9" s="1" customFormat="1" ht="20.100000000000001" customHeight="1">
      <c r="A32" s="92" t="s">
        <v>41</v>
      </c>
      <c r="B32" s="93">
        <v>1043</v>
      </c>
      <c r="C32" s="219">
        <v>0</v>
      </c>
      <c r="D32" s="219">
        <v>0</v>
      </c>
      <c r="E32" s="273">
        <v>0</v>
      </c>
      <c r="F32" s="219">
        <v>0</v>
      </c>
      <c r="G32" s="263">
        <f t="shared" si="1"/>
        <v>0</v>
      </c>
      <c r="H32" s="95" t="e">
        <f t="shared" si="0"/>
        <v>#DIV/0!</v>
      </c>
      <c r="I32" s="220"/>
    </row>
    <row r="33" spans="1:9" s="1" customFormat="1" ht="20.100000000000001" customHeight="1">
      <c r="A33" s="92" t="s">
        <v>42</v>
      </c>
      <c r="B33" s="93">
        <v>1044</v>
      </c>
      <c r="C33" s="219">
        <v>0</v>
      </c>
      <c r="D33" s="262"/>
      <c r="E33" s="273">
        <v>-6</v>
      </c>
      <c r="F33" s="219">
        <v>0</v>
      </c>
      <c r="G33" s="263">
        <f t="shared" si="1"/>
        <v>6</v>
      </c>
      <c r="H33" s="95">
        <f t="shared" si="0"/>
        <v>0</v>
      </c>
      <c r="I33" s="220"/>
    </row>
    <row r="34" spans="1:9" s="1" customFormat="1" ht="20.100000000000001" customHeight="1">
      <c r="A34" s="92" t="s">
        <v>60</v>
      </c>
      <c r="B34" s="93">
        <v>1045</v>
      </c>
      <c r="C34" s="219">
        <v>0</v>
      </c>
      <c r="D34" s="219">
        <v>0</v>
      </c>
      <c r="E34" s="219">
        <v>0</v>
      </c>
      <c r="F34" s="219">
        <v>0</v>
      </c>
      <c r="G34" s="94">
        <f t="shared" si="1"/>
        <v>0</v>
      </c>
      <c r="H34" s="95" t="e">
        <f t="shared" si="0"/>
        <v>#DIV/0!</v>
      </c>
      <c r="I34" s="220"/>
    </row>
    <row r="35" spans="1:9" s="1" customFormat="1" ht="20.100000000000001" customHeight="1">
      <c r="A35" s="92" t="s">
        <v>43</v>
      </c>
      <c r="B35" s="93">
        <v>1046</v>
      </c>
      <c r="C35" s="219">
        <v>0</v>
      </c>
      <c r="D35" s="219">
        <v>0</v>
      </c>
      <c r="E35" s="219">
        <v>0</v>
      </c>
      <c r="F35" s="219">
        <v>0</v>
      </c>
      <c r="G35" s="94">
        <f t="shared" si="1"/>
        <v>0</v>
      </c>
      <c r="H35" s="95" t="e">
        <f t="shared" si="0"/>
        <v>#DIV/0!</v>
      </c>
      <c r="I35" s="220"/>
    </row>
    <row r="36" spans="1:9" s="1" customFormat="1" ht="20.100000000000001" customHeight="1">
      <c r="A36" s="92" t="s">
        <v>44</v>
      </c>
      <c r="B36" s="93">
        <v>1047</v>
      </c>
      <c r="C36" s="219">
        <v>0</v>
      </c>
      <c r="D36" s="219">
        <v>0</v>
      </c>
      <c r="E36" s="219">
        <v>0</v>
      </c>
      <c r="F36" s="219">
        <v>0</v>
      </c>
      <c r="G36" s="94">
        <f t="shared" si="1"/>
        <v>0</v>
      </c>
      <c r="H36" s="95" t="e">
        <f t="shared" si="0"/>
        <v>#DIV/0!</v>
      </c>
      <c r="I36" s="220"/>
    </row>
    <row r="37" spans="1:9" s="1" customFormat="1" ht="20.100000000000001" customHeight="1">
      <c r="A37" s="92" t="s">
        <v>45</v>
      </c>
      <c r="B37" s="93">
        <v>1048</v>
      </c>
      <c r="C37" s="219">
        <v>0</v>
      </c>
      <c r="D37" s="219">
        <v>0</v>
      </c>
      <c r="E37" s="219">
        <v>0</v>
      </c>
      <c r="F37" s="219">
        <v>0</v>
      </c>
      <c r="G37" s="94">
        <f t="shared" si="1"/>
        <v>0</v>
      </c>
      <c r="H37" s="95" t="e">
        <f t="shared" si="0"/>
        <v>#DIV/0!</v>
      </c>
      <c r="I37" s="220"/>
    </row>
    <row r="38" spans="1:9" s="1" customFormat="1" ht="20.100000000000001" customHeight="1">
      <c r="A38" s="92" t="s">
        <v>46</v>
      </c>
      <c r="B38" s="93">
        <v>1049</v>
      </c>
      <c r="C38" s="219">
        <v>0</v>
      </c>
      <c r="D38" s="219">
        <v>0</v>
      </c>
      <c r="E38" s="219">
        <v>0</v>
      </c>
      <c r="F38" s="219">
        <v>0</v>
      </c>
      <c r="G38" s="94">
        <f t="shared" si="1"/>
        <v>0</v>
      </c>
      <c r="H38" s="95" t="e">
        <f t="shared" si="0"/>
        <v>#DIV/0!</v>
      </c>
      <c r="I38" s="220"/>
    </row>
    <row r="39" spans="1:9" s="1" customFormat="1" ht="42.75" customHeight="1">
      <c r="A39" s="92" t="s">
        <v>69</v>
      </c>
      <c r="B39" s="93">
        <v>1050</v>
      </c>
      <c r="C39" s="219">
        <v>0</v>
      </c>
      <c r="D39" s="219">
        <v>0</v>
      </c>
      <c r="E39" s="219">
        <v>0</v>
      </c>
      <c r="F39" s="219">
        <v>0</v>
      </c>
      <c r="G39" s="94">
        <f t="shared" si="1"/>
        <v>0</v>
      </c>
      <c r="H39" s="95" t="e">
        <f t="shared" si="0"/>
        <v>#DIV/0!</v>
      </c>
      <c r="I39" s="220"/>
    </row>
    <row r="40" spans="1:9" s="1" customFormat="1" ht="20.100000000000001" customHeight="1">
      <c r="A40" s="92" t="s">
        <v>47</v>
      </c>
      <c r="B40" s="101" t="s">
        <v>311</v>
      </c>
      <c r="C40" s="219">
        <v>0</v>
      </c>
      <c r="D40" s="219">
        <v>0</v>
      </c>
      <c r="E40" s="219">
        <v>0</v>
      </c>
      <c r="F40" s="219">
        <v>0</v>
      </c>
      <c r="G40" s="94">
        <f t="shared" si="1"/>
        <v>0</v>
      </c>
      <c r="H40" s="95" t="e">
        <f t="shared" si="0"/>
        <v>#DIV/0!</v>
      </c>
      <c r="I40" s="220"/>
    </row>
    <row r="41" spans="1:9" s="1" customFormat="1" ht="20.100000000000001" customHeight="1">
      <c r="A41" s="92" t="s">
        <v>98</v>
      </c>
      <c r="B41" s="93">
        <v>1051</v>
      </c>
      <c r="C41" s="219">
        <v>0</v>
      </c>
      <c r="D41" s="219">
        <v>0</v>
      </c>
      <c r="E41" s="219">
        <v>0</v>
      </c>
      <c r="F41" s="219">
        <v>0</v>
      </c>
      <c r="G41" s="94">
        <f t="shared" si="1"/>
        <v>0</v>
      </c>
      <c r="H41" s="95" t="e">
        <f t="shared" si="0"/>
        <v>#DIV/0!</v>
      </c>
      <c r="I41" s="220"/>
    </row>
    <row r="42" spans="1:9" ht="20.100000000000001" customHeight="1">
      <c r="A42" s="92" t="s">
        <v>152</v>
      </c>
      <c r="B42" s="93">
        <v>1060</v>
      </c>
      <c r="C42" s="94">
        <f>SUM(C43:C49)</f>
        <v>0</v>
      </c>
      <c r="D42" s="94">
        <f>SUM(D43:D49)</f>
        <v>0</v>
      </c>
      <c r="E42" s="94">
        <f>SUM(E43:E49)</f>
        <v>0</v>
      </c>
      <c r="F42" s="94">
        <f>SUM(F43:F49)</f>
        <v>0</v>
      </c>
      <c r="G42" s="94">
        <f t="shared" si="1"/>
        <v>0</v>
      </c>
      <c r="H42" s="95" t="e">
        <f t="shared" si="0"/>
        <v>#DIV/0!</v>
      </c>
      <c r="I42" s="220"/>
    </row>
    <row r="43" spans="1:9" s="1" customFormat="1" ht="20.100000000000001" customHeight="1">
      <c r="A43" s="92" t="s">
        <v>131</v>
      </c>
      <c r="B43" s="93">
        <v>1061</v>
      </c>
      <c r="C43" s="219">
        <v>0</v>
      </c>
      <c r="D43" s="219">
        <v>0</v>
      </c>
      <c r="E43" s="219">
        <v>0</v>
      </c>
      <c r="F43" s="219">
        <v>0</v>
      </c>
      <c r="G43" s="94">
        <f t="shared" si="1"/>
        <v>0</v>
      </c>
      <c r="H43" s="95" t="e">
        <f t="shared" si="0"/>
        <v>#DIV/0!</v>
      </c>
      <c r="I43" s="220"/>
    </row>
    <row r="44" spans="1:9" s="1" customFormat="1" ht="20.100000000000001" customHeight="1">
      <c r="A44" s="92" t="s">
        <v>132</v>
      </c>
      <c r="B44" s="93">
        <v>1062</v>
      </c>
      <c r="C44" s="219">
        <v>0</v>
      </c>
      <c r="D44" s="219">
        <v>0</v>
      </c>
      <c r="E44" s="219">
        <v>0</v>
      </c>
      <c r="F44" s="219">
        <v>0</v>
      </c>
      <c r="G44" s="94">
        <f t="shared" si="1"/>
        <v>0</v>
      </c>
      <c r="H44" s="95" t="e">
        <f t="shared" si="0"/>
        <v>#DIV/0!</v>
      </c>
      <c r="I44" s="220"/>
    </row>
    <row r="45" spans="1:9" s="1" customFormat="1" ht="20.100000000000001" customHeight="1">
      <c r="A45" s="92" t="s">
        <v>36</v>
      </c>
      <c r="B45" s="93">
        <v>1063</v>
      </c>
      <c r="C45" s="219">
        <v>0</v>
      </c>
      <c r="D45" s="219">
        <v>0</v>
      </c>
      <c r="E45" s="219">
        <v>0</v>
      </c>
      <c r="F45" s="219">
        <v>0</v>
      </c>
      <c r="G45" s="94">
        <f t="shared" si="1"/>
        <v>0</v>
      </c>
      <c r="H45" s="95" t="e">
        <f t="shared" si="0"/>
        <v>#DIV/0!</v>
      </c>
      <c r="I45" s="220"/>
    </row>
    <row r="46" spans="1:9" s="1" customFormat="1" ht="20.100000000000001" customHeight="1">
      <c r="A46" s="92" t="s">
        <v>37</v>
      </c>
      <c r="B46" s="93">
        <v>1064</v>
      </c>
      <c r="C46" s="219">
        <v>0</v>
      </c>
      <c r="D46" s="219">
        <v>0</v>
      </c>
      <c r="E46" s="219">
        <v>0</v>
      </c>
      <c r="F46" s="219">
        <v>0</v>
      </c>
      <c r="G46" s="94">
        <f t="shared" si="1"/>
        <v>0</v>
      </c>
      <c r="H46" s="95" t="e">
        <f t="shared" si="0"/>
        <v>#DIV/0!</v>
      </c>
      <c r="I46" s="220"/>
    </row>
    <row r="47" spans="1:9" s="1" customFormat="1" ht="20.100000000000001" customHeight="1">
      <c r="A47" s="92" t="s">
        <v>59</v>
      </c>
      <c r="B47" s="93">
        <v>1065</v>
      </c>
      <c r="C47" s="219">
        <v>0</v>
      </c>
      <c r="D47" s="219">
        <v>0</v>
      </c>
      <c r="E47" s="219">
        <v>0</v>
      </c>
      <c r="F47" s="219">
        <v>0</v>
      </c>
      <c r="G47" s="94">
        <f t="shared" si="1"/>
        <v>0</v>
      </c>
      <c r="H47" s="95" t="e">
        <f t="shared" si="0"/>
        <v>#DIV/0!</v>
      </c>
      <c r="I47" s="220"/>
    </row>
    <row r="48" spans="1:9" s="1" customFormat="1" ht="20.100000000000001" customHeight="1">
      <c r="A48" s="92" t="s">
        <v>72</v>
      </c>
      <c r="B48" s="93">
        <v>1066</v>
      </c>
      <c r="C48" s="219">
        <v>0</v>
      </c>
      <c r="D48" s="219">
        <v>0</v>
      </c>
      <c r="E48" s="219">
        <v>0</v>
      </c>
      <c r="F48" s="219">
        <v>0</v>
      </c>
      <c r="G48" s="94">
        <f t="shared" si="1"/>
        <v>0</v>
      </c>
      <c r="H48" s="95" t="e">
        <f t="shared" si="0"/>
        <v>#DIV/0!</v>
      </c>
      <c r="I48" s="220"/>
    </row>
    <row r="49" spans="1:9" s="1" customFormat="1" ht="20.100000000000001" customHeight="1">
      <c r="A49" s="92" t="s">
        <v>107</v>
      </c>
      <c r="B49" s="93">
        <v>1067</v>
      </c>
      <c r="C49" s="219">
        <v>0</v>
      </c>
      <c r="D49" s="219">
        <v>0</v>
      </c>
      <c r="E49" s="219">
        <v>0</v>
      </c>
      <c r="F49" s="219">
        <v>0</v>
      </c>
      <c r="G49" s="94">
        <f t="shared" si="1"/>
        <v>0</v>
      </c>
      <c r="H49" s="95" t="e">
        <f t="shared" si="0"/>
        <v>#DIV/0!</v>
      </c>
      <c r="I49" s="220"/>
    </row>
    <row r="50" spans="1:9" s="1" customFormat="1" ht="20.100000000000001" customHeight="1">
      <c r="A50" s="92" t="s">
        <v>245</v>
      </c>
      <c r="B50" s="93">
        <v>1070</v>
      </c>
      <c r="C50" s="94">
        <f>SUM(C51:C53)</f>
        <v>0</v>
      </c>
      <c r="D50" s="263">
        <f>SUM(D51:D53)</f>
        <v>21.3</v>
      </c>
      <c r="E50" s="263">
        <f>SUM(E51:E53)</f>
        <v>0</v>
      </c>
      <c r="F50" s="263">
        <f>SUM(F51:F53)</f>
        <v>21.3</v>
      </c>
      <c r="G50" s="263">
        <f>F50-E50</f>
        <v>21.3</v>
      </c>
      <c r="H50" s="95" t="e">
        <f t="shared" si="0"/>
        <v>#DIV/0!</v>
      </c>
      <c r="I50" s="220"/>
    </row>
    <row r="51" spans="1:9" s="1" customFormat="1" ht="20.100000000000001" customHeight="1">
      <c r="A51" s="92" t="s">
        <v>149</v>
      </c>
      <c r="B51" s="93">
        <v>1071</v>
      </c>
      <c r="C51" s="219">
        <v>0</v>
      </c>
      <c r="D51" s="262">
        <v>0</v>
      </c>
      <c r="E51" s="262">
        <v>0</v>
      </c>
      <c r="F51" s="262">
        <v>0</v>
      </c>
      <c r="G51" s="263">
        <f t="shared" si="1"/>
        <v>0</v>
      </c>
      <c r="H51" s="95" t="e">
        <f t="shared" si="0"/>
        <v>#DIV/0!</v>
      </c>
      <c r="I51" s="220"/>
    </row>
    <row r="52" spans="1:9" s="1" customFormat="1" ht="20.100000000000001" customHeight="1">
      <c r="A52" s="92" t="s">
        <v>280</v>
      </c>
      <c r="B52" s="93">
        <v>1072</v>
      </c>
      <c r="C52" s="219">
        <v>0</v>
      </c>
      <c r="D52" s="262">
        <v>0</v>
      </c>
      <c r="E52" s="262">
        <v>0</v>
      </c>
      <c r="F52" s="262">
        <v>0</v>
      </c>
      <c r="G52" s="263">
        <f t="shared" si="1"/>
        <v>0</v>
      </c>
      <c r="H52" s="95" t="e">
        <f t="shared" si="0"/>
        <v>#DIV/0!</v>
      </c>
      <c r="I52" s="220"/>
    </row>
    <row r="53" spans="1:9" s="1" customFormat="1" ht="20.100000000000001" customHeight="1">
      <c r="A53" s="92" t="s">
        <v>246</v>
      </c>
      <c r="B53" s="93">
        <v>1073</v>
      </c>
      <c r="C53" s="219">
        <v>0</v>
      </c>
      <c r="D53" s="262">
        <v>21.3</v>
      </c>
      <c r="E53" s="262">
        <v>0</v>
      </c>
      <c r="F53" s="262">
        <v>21.3</v>
      </c>
      <c r="G53" s="263">
        <v>0</v>
      </c>
      <c r="H53" s="95" t="e">
        <f t="shared" si="0"/>
        <v>#DIV/0!</v>
      </c>
      <c r="I53" s="220"/>
    </row>
    <row r="54" spans="1:9" s="1" customFormat="1" ht="20.100000000000001" customHeight="1">
      <c r="A54" s="102" t="s">
        <v>73</v>
      </c>
      <c r="B54" s="93">
        <v>1080</v>
      </c>
      <c r="C54" s="263">
        <f>SUM(C55:C60)</f>
        <v>-13.3</v>
      </c>
      <c r="D54" s="263">
        <v>-11.2</v>
      </c>
      <c r="E54" s="263">
        <f>SUM(E55:E60)</f>
        <v>-10</v>
      </c>
      <c r="F54" s="263">
        <f>SUM(F55:F60)</f>
        <v>-11.2</v>
      </c>
      <c r="G54" s="263">
        <f t="shared" si="1"/>
        <v>-1.1999999999999993</v>
      </c>
      <c r="H54" s="95">
        <f t="shared" si="0"/>
        <v>111.99999999999999</v>
      </c>
      <c r="I54" s="220"/>
    </row>
    <row r="55" spans="1:9" s="1" customFormat="1" ht="20.100000000000001" customHeight="1">
      <c r="A55" s="92" t="s">
        <v>149</v>
      </c>
      <c r="B55" s="93">
        <v>1081</v>
      </c>
      <c r="C55" s="262">
        <v>0</v>
      </c>
      <c r="D55" s="262">
        <v>0</v>
      </c>
      <c r="E55" s="262">
        <v>0</v>
      </c>
      <c r="F55" s="262">
        <v>0</v>
      </c>
      <c r="G55" s="263">
        <f t="shared" si="1"/>
        <v>0</v>
      </c>
      <c r="H55" s="95" t="e">
        <f t="shared" si="0"/>
        <v>#DIV/0!</v>
      </c>
      <c r="I55" s="220"/>
    </row>
    <row r="56" spans="1:9" s="1" customFormat="1" ht="20.100000000000001" customHeight="1">
      <c r="A56" s="92" t="s">
        <v>355</v>
      </c>
      <c r="B56" s="93">
        <v>1082</v>
      </c>
      <c r="C56" s="262">
        <v>0</v>
      </c>
      <c r="D56" s="262">
        <v>0</v>
      </c>
      <c r="E56" s="262">
        <v>0</v>
      </c>
      <c r="F56" s="262">
        <v>0</v>
      </c>
      <c r="G56" s="263">
        <f t="shared" si="1"/>
        <v>0</v>
      </c>
      <c r="H56" s="95" t="e">
        <f t="shared" si="0"/>
        <v>#DIV/0!</v>
      </c>
      <c r="I56" s="220"/>
    </row>
    <row r="57" spans="1:9" s="1" customFormat="1" ht="20.100000000000001" customHeight="1">
      <c r="A57" s="92" t="s">
        <v>66</v>
      </c>
      <c r="B57" s="93">
        <v>1083</v>
      </c>
      <c r="C57" s="262">
        <v>0</v>
      </c>
      <c r="D57" s="262">
        <v>0</v>
      </c>
      <c r="E57" s="262">
        <v>0</v>
      </c>
      <c r="F57" s="262">
        <v>0</v>
      </c>
      <c r="G57" s="263">
        <f t="shared" si="1"/>
        <v>0</v>
      </c>
      <c r="H57" s="95" t="e">
        <f t="shared" si="0"/>
        <v>#DIV/0!</v>
      </c>
      <c r="I57" s="220"/>
    </row>
    <row r="58" spans="1:9" s="1" customFormat="1" ht="20.100000000000001" customHeight="1">
      <c r="A58" s="92" t="s">
        <v>48</v>
      </c>
      <c r="B58" s="93">
        <v>1084</v>
      </c>
      <c r="C58" s="262">
        <v>0</v>
      </c>
      <c r="D58" s="262">
        <v>0</v>
      </c>
      <c r="E58" s="262">
        <v>0</v>
      </c>
      <c r="F58" s="262">
        <v>0</v>
      </c>
      <c r="G58" s="263">
        <f t="shared" si="1"/>
        <v>0</v>
      </c>
      <c r="H58" s="95" t="e">
        <f t="shared" si="0"/>
        <v>#DIV/0!</v>
      </c>
      <c r="I58" s="220"/>
    </row>
    <row r="59" spans="1:9" s="1" customFormat="1" ht="20.100000000000001" customHeight="1">
      <c r="A59" s="92" t="s">
        <v>57</v>
      </c>
      <c r="B59" s="93">
        <v>1085</v>
      </c>
      <c r="C59" s="262">
        <v>0</v>
      </c>
      <c r="D59" s="262">
        <v>0</v>
      </c>
      <c r="E59" s="262">
        <v>0</v>
      </c>
      <c r="F59" s="262">
        <v>0</v>
      </c>
      <c r="G59" s="263">
        <f t="shared" si="1"/>
        <v>0</v>
      </c>
      <c r="H59" s="95" t="e">
        <f t="shared" si="0"/>
        <v>#DIV/0!</v>
      </c>
      <c r="I59" s="220"/>
    </row>
    <row r="60" spans="1:9" s="1" customFormat="1" ht="20.100000000000001" customHeight="1">
      <c r="A60" s="92" t="s">
        <v>170</v>
      </c>
      <c r="B60" s="93">
        <v>1086</v>
      </c>
      <c r="C60" s="262">
        <v>-13.3</v>
      </c>
      <c r="D60" s="262">
        <v>-11.2</v>
      </c>
      <c r="E60" s="262">
        <v>-10</v>
      </c>
      <c r="F60" s="262">
        <v>-11.2</v>
      </c>
      <c r="G60" s="263">
        <f t="shared" si="1"/>
        <v>-1.1999999999999993</v>
      </c>
      <c r="H60" s="95">
        <f t="shared" si="0"/>
        <v>111.99999999999999</v>
      </c>
      <c r="I60" s="220"/>
    </row>
    <row r="61" spans="1:9" s="4" customFormat="1" ht="20.100000000000001" customHeight="1">
      <c r="A61" s="97" t="s">
        <v>4</v>
      </c>
      <c r="B61" s="98">
        <v>1100</v>
      </c>
      <c r="C61" s="264">
        <f>SUM(C18,C19,C42,C50,C54)</f>
        <v>-95.899999999999991</v>
      </c>
      <c r="D61" s="264">
        <f>SUM(D18,D19,D42,D50,D54)</f>
        <v>270.80000000000013</v>
      </c>
      <c r="E61" s="264">
        <f>SUM(E18,E19,E42,E50,E54)</f>
        <v>-648.79999999999995</v>
      </c>
      <c r="F61" s="264">
        <f>SUM(F18,F19,F42,F50,F54)</f>
        <v>270.80000000000013</v>
      </c>
      <c r="G61" s="264">
        <f t="shared" ref="G61:G79" si="2">F61-E61</f>
        <v>919.60000000000014</v>
      </c>
      <c r="H61" s="100">
        <f t="shared" si="0"/>
        <v>-41.738594327990157</v>
      </c>
      <c r="I61" s="222"/>
    </row>
    <row r="62" spans="1:9" ht="20.100000000000001" customHeight="1">
      <c r="A62" s="92" t="s">
        <v>96</v>
      </c>
      <c r="B62" s="93">
        <v>1110</v>
      </c>
      <c r="C62" s="219">
        <v>0</v>
      </c>
      <c r="D62" s="219">
        <v>0</v>
      </c>
      <c r="E62" s="219">
        <v>0</v>
      </c>
      <c r="F62" s="219">
        <v>0</v>
      </c>
      <c r="G62" s="263">
        <f t="shared" si="2"/>
        <v>0</v>
      </c>
      <c r="H62" s="95" t="e">
        <f t="shared" si="0"/>
        <v>#DIV/0!</v>
      </c>
      <c r="I62" s="220"/>
    </row>
    <row r="63" spans="1:9" ht="20.100000000000001" customHeight="1">
      <c r="A63" s="92" t="s">
        <v>100</v>
      </c>
      <c r="B63" s="93">
        <v>1120</v>
      </c>
      <c r="C63" s="219">
        <v>0</v>
      </c>
      <c r="D63" s="219">
        <v>0</v>
      </c>
      <c r="E63" s="219">
        <v>0</v>
      </c>
      <c r="F63" s="219">
        <v>0</v>
      </c>
      <c r="G63" s="263">
        <f>F63-E63</f>
        <v>0</v>
      </c>
      <c r="H63" s="95" t="e">
        <f t="shared" si="0"/>
        <v>#DIV/0!</v>
      </c>
      <c r="I63" s="220"/>
    </row>
    <row r="64" spans="1:9" ht="20.100000000000001" customHeight="1">
      <c r="A64" s="92" t="s">
        <v>97</v>
      </c>
      <c r="B64" s="93">
        <v>1130</v>
      </c>
      <c r="C64" s="219">
        <v>0</v>
      </c>
      <c r="D64" s="219">
        <v>0</v>
      </c>
      <c r="E64" s="219">
        <v>0</v>
      </c>
      <c r="F64" s="219">
        <v>0</v>
      </c>
      <c r="G64" s="263">
        <f t="shared" si="2"/>
        <v>0</v>
      </c>
      <c r="H64" s="95" t="e">
        <f t="shared" si="0"/>
        <v>#DIV/0!</v>
      </c>
      <c r="I64" s="220"/>
    </row>
    <row r="65" spans="1:9" ht="20.100000000000001" customHeight="1">
      <c r="A65" s="92" t="s">
        <v>99</v>
      </c>
      <c r="B65" s="93">
        <v>1140</v>
      </c>
      <c r="C65" s="219">
        <v>0</v>
      </c>
      <c r="D65" s="219">
        <v>0</v>
      </c>
      <c r="E65" s="219">
        <v>0</v>
      </c>
      <c r="F65" s="219">
        <v>0</v>
      </c>
      <c r="G65" s="263">
        <f t="shared" si="2"/>
        <v>0</v>
      </c>
      <c r="H65" s="95" t="e">
        <f t="shared" si="0"/>
        <v>#DIV/0!</v>
      </c>
      <c r="I65" s="220"/>
    </row>
    <row r="66" spans="1:9" ht="20.100000000000001" customHeight="1">
      <c r="A66" s="92" t="s">
        <v>247</v>
      </c>
      <c r="B66" s="93">
        <v>1150</v>
      </c>
      <c r="C66" s="94">
        <f>SUM(C67:C68)</f>
        <v>0</v>
      </c>
      <c r="D66" s="94">
        <f>SUM(D67:D68)</f>
        <v>0</v>
      </c>
      <c r="E66" s="94">
        <f>SUM(E67:E68)</f>
        <v>0</v>
      </c>
      <c r="F66" s="94">
        <f>SUM(F67:F68)</f>
        <v>0</v>
      </c>
      <c r="G66" s="263">
        <f t="shared" si="2"/>
        <v>0</v>
      </c>
      <c r="H66" s="95" t="e">
        <f t="shared" si="0"/>
        <v>#DIV/0!</v>
      </c>
      <c r="I66" s="220"/>
    </row>
    <row r="67" spans="1:9" ht="20.100000000000001" customHeight="1">
      <c r="A67" s="92" t="s">
        <v>149</v>
      </c>
      <c r="B67" s="93">
        <v>1151</v>
      </c>
      <c r="C67" s="219">
        <v>0</v>
      </c>
      <c r="D67" s="219">
        <v>0</v>
      </c>
      <c r="E67" s="219">
        <v>0</v>
      </c>
      <c r="F67" s="219">
        <v>0</v>
      </c>
      <c r="G67" s="263">
        <f t="shared" si="2"/>
        <v>0</v>
      </c>
      <c r="H67" s="95" t="e">
        <f t="shared" si="0"/>
        <v>#DIV/0!</v>
      </c>
      <c r="I67" s="220"/>
    </row>
    <row r="68" spans="1:9" ht="20.100000000000001" customHeight="1">
      <c r="A68" s="92" t="s">
        <v>248</v>
      </c>
      <c r="B68" s="93">
        <v>1152</v>
      </c>
      <c r="C68" s="219">
        <v>0</v>
      </c>
      <c r="D68" s="219">
        <v>0</v>
      </c>
      <c r="E68" s="219">
        <v>0</v>
      </c>
      <c r="F68" s="219">
        <v>0</v>
      </c>
      <c r="G68" s="262">
        <f t="shared" si="2"/>
        <v>0</v>
      </c>
      <c r="H68" s="95" t="e">
        <f t="shared" si="0"/>
        <v>#DIV/0!</v>
      </c>
      <c r="I68" s="220"/>
    </row>
    <row r="69" spans="1:9" ht="20.100000000000001" customHeight="1">
      <c r="A69" s="92" t="s">
        <v>249</v>
      </c>
      <c r="B69" s="93">
        <v>1160</v>
      </c>
      <c r="C69" s="94">
        <f>SUM(C70:C71)</f>
        <v>0</v>
      </c>
      <c r="D69" s="94">
        <f>SUM(D70:D71)</f>
        <v>0</v>
      </c>
      <c r="E69" s="94">
        <f>SUM(E70:E71)</f>
        <v>0</v>
      </c>
      <c r="F69" s="94">
        <f>SUM(F70:F71)</f>
        <v>0</v>
      </c>
      <c r="G69" s="263">
        <f t="shared" si="2"/>
        <v>0</v>
      </c>
      <c r="H69" s="95" t="e">
        <f t="shared" si="0"/>
        <v>#DIV/0!</v>
      </c>
      <c r="I69" s="220"/>
    </row>
    <row r="70" spans="1:9" ht="20.100000000000001" customHeight="1">
      <c r="A70" s="92" t="s">
        <v>149</v>
      </c>
      <c r="B70" s="93">
        <v>1161</v>
      </c>
      <c r="C70" s="219">
        <v>0</v>
      </c>
      <c r="D70" s="219">
        <v>0</v>
      </c>
      <c r="E70" s="219">
        <v>0</v>
      </c>
      <c r="F70" s="219">
        <v>0</v>
      </c>
      <c r="G70" s="262"/>
      <c r="H70" s="95" t="e">
        <f t="shared" si="0"/>
        <v>#DIV/0!</v>
      </c>
      <c r="I70" s="220"/>
    </row>
    <row r="71" spans="1:9" ht="20.100000000000001" customHeight="1">
      <c r="A71" s="92" t="s">
        <v>106</v>
      </c>
      <c r="B71" s="93">
        <v>1162</v>
      </c>
      <c r="C71" s="219">
        <v>0</v>
      </c>
      <c r="D71" s="219">
        <v>0</v>
      </c>
      <c r="E71" s="219">
        <v>0</v>
      </c>
      <c r="F71" s="219">
        <v>0</v>
      </c>
      <c r="G71" s="263">
        <f t="shared" si="2"/>
        <v>0</v>
      </c>
      <c r="H71" s="95" t="e">
        <f t="shared" si="0"/>
        <v>#DIV/0!</v>
      </c>
      <c r="I71" s="220"/>
    </row>
    <row r="72" spans="1:9" s="4" customFormat="1" ht="20.100000000000001" customHeight="1">
      <c r="A72" s="97" t="s">
        <v>85</v>
      </c>
      <c r="B72" s="98">
        <v>1170</v>
      </c>
      <c r="C72" s="264">
        <f>SUM(C61,C62,C63,C64,C65,C66,C69)</f>
        <v>-95.899999999999991</v>
      </c>
      <c r="D72" s="264">
        <f>SUM(D61,D62,D63,D64,D65,D66,D69)</f>
        <v>270.80000000000013</v>
      </c>
      <c r="E72" s="264">
        <f>SUM(E61,E62,E63,E64,E65,E66,E69)</f>
        <v>-648.79999999999995</v>
      </c>
      <c r="F72" s="264">
        <f>SUM(F61,F62,F63,F64,F65,F66,F69)</f>
        <v>270.80000000000013</v>
      </c>
      <c r="G72" s="264">
        <f t="shared" si="2"/>
        <v>919.60000000000014</v>
      </c>
      <c r="H72" s="100">
        <f t="shared" si="0"/>
        <v>-41.738594327990157</v>
      </c>
      <c r="I72" s="222"/>
    </row>
    <row r="73" spans="1:9" ht="20.100000000000001" customHeight="1">
      <c r="A73" s="92" t="s">
        <v>240</v>
      </c>
      <c r="B73" s="96">
        <v>1180</v>
      </c>
      <c r="C73" s="219">
        <v>0</v>
      </c>
      <c r="D73" s="219">
        <v>0</v>
      </c>
      <c r="E73" s="219">
        <v>0</v>
      </c>
      <c r="F73" s="219">
        <v>0</v>
      </c>
      <c r="G73" s="94">
        <f t="shared" si="2"/>
        <v>0</v>
      </c>
      <c r="H73" s="95" t="e">
        <f t="shared" ref="H73:H99" si="3">(F73/E73)*100</f>
        <v>#DIV/0!</v>
      </c>
      <c r="I73" s="220"/>
    </row>
    <row r="74" spans="1:9" ht="20.100000000000001" customHeight="1">
      <c r="A74" s="92" t="s">
        <v>241</v>
      </c>
      <c r="B74" s="96">
        <v>1181</v>
      </c>
      <c r="C74" s="219">
        <v>0</v>
      </c>
      <c r="D74" s="219">
        <v>0</v>
      </c>
      <c r="E74" s="219">
        <v>0</v>
      </c>
      <c r="F74" s="219">
        <v>0</v>
      </c>
      <c r="G74" s="219">
        <f t="shared" si="2"/>
        <v>0</v>
      </c>
      <c r="H74" s="95" t="e">
        <f t="shared" si="3"/>
        <v>#DIV/0!</v>
      </c>
      <c r="I74" s="220"/>
    </row>
    <row r="75" spans="1:9" ht="20.100000000000001" customHeight="1">
      <c r="A75" s="92" t="s">
        <v>242</v>
      </c>
      <c r="B75" s="93">
        <v>1190</v>
      </c>
      <c r="C75" s="219">
        <v>0</v>
      </c>
      <c r="D75" s="219">
        <v>0</v>
      </c>
      <c r="E75" s="219">
        <v>0</v>
      </c>
      <c r="F75" s="219">
        <v>0</v>
      </c>
      <c r="G75" s="219"/>
      <c r="H75" s="95" t="e">
        <f t="shared" si="3"/>
        <v>#DIV/0!</v>
      </c>
      <c r="I75" s="220"/>
    </row>
    <row r="76" spans="1:9" ht="20.100000000000001" customHeight="1">
      <c r="A76" s="92" t="s">
        <v>243</v>
      </c>
      <c r="B76" s="101">
        <v>1191</v>
      </c>
      <c r="C76" s="219">
        <v>0</v>
      </c>
      <c r="D76" s="219">
        <v>0</v>
      </c>
      <c r="E76" s="219">
        <v>0</v>
      </c>
      <c r="F76" s="219">
        <v>0</v>
      </c>
      <c r="G76" s="94">
        <f t="shared" si="2"/>
        <v>0</v>
      </c>
      <c r="H76" s="95" t="e">
        <f t="shared" si="3"/>
        <v>#DIV/0!</v>
      </c>
      <c r="I76" s="220"/>
    </row>
    <row r="77" spans="1:9" s="4" customFormat="1" ht="20.100000000000001" customHeight="1">
      <c r="A77" s="97" t="s">
        <v>270</v>
      </c>
      <c r="B77" s="98">
        <v>1200</v>
      </c>
      <c r="C77" s="264">
        <f>SUM(C72,C73,C74,C75,C76)</f>
        <v>-95.899999999999991</v>
      </c>
      <c r="D77" s="264">
        <f>SUM(D72,D73,D74,D75,D76)</f>
        <v>270.80000000000013</v>
      </c>
      <c r="E77" s="264">
        <f>SUM(E72,E73,E74,E75,E76)</f>
        <v>-648.79999999999995</v>
      </c>
      <c r="F77" s="264">
        <f>SUM(F72,F73,F74,F75,F76)</f>
        <v>270.80000000000013</v>
      </c>
      <c r="G77" s="264">
        <f t="shared" si="2"/>
        <v>919.60000000000014</v>
      </c>
      <c r="H77" s="100">
        <f t="shared" si="3"/>
        <v>-41.738594327990157</v>
      </c>
      <c r="I77" s="222"/>
    </row>
    <row r="78" spans="1:9" ht="20.100000000000001" customHeight="1">
      <c r="A78" s="92" t="s">
        <v>25</v>
      </c>
      <c r="B78" s="101">
        <v>1201</v>
      </c>
      <c r="C78" s="219">
        <v>0</v>
      </c>
      <c r="D78" s="262">
        <v>270.8</v>
      </c>
      <c r="E78" s="262">
        <v>0</v>
      </c>
      <c r="F78" s="262">
        <v>270.8</v>
      </c>
      <c r="G78" s="263">
        <f t="shared" si="2"/>
        <v>270.8</v>
      </c>
      <c r="H78" s="95" t="e">
        <f t="shared" si="3"/>
        <v>#DIV/0!</v>
      </c>
      <c r="I78" s="221"/>
    </row>
    <row r="79" spans="1:9" ht="20.100000000000001" customHeight="1">
      <c r="A79" s="92" t="s">
        <v>26</v>
      </c>
      <c r="B79" s="101">
        <v>1202</v>
      </c>
      <c r="C79" s="262">
        <v>-95.9</v>
      </c>
      <c r="D79" s="262"/>
      <c r="E79" s="262">
        <v>-648.79999999999995</v>
      </c>
      <c r="F79" s="219">
        <v>0</v>
      </c>
      <c r="G79" s="263">
        <f t="shared" si="2"/>
        <v>648.79999999999995</v>
      </c>
      <c r="H79" s="95">
        <f t="shared" si="3"/>
        <v>0</v>
      </c>
      <c r="I79" s="221"/>
    </row>
    <row r="80" spans="1:9" ht="20.100000000000001" customHeight="1">
      <c r="A80" s="97" t="s">
        <v>19</v>
      </c>
      <c r="B80" s="93">
        <v>1210</v>
      </c>
      <c r="C80" s="264">
        <f>SUM(C8,C50,C62,C64,C66,C74,C75)</f>
        <v>693.6</v>
      </c>
      <c r="D80" s="264">
        <f>SUM(D8,D50,D62,D64,D66,D74,D75)</f>
        <v>2615.1000000000004</v>
      </c>
      <c r="E80" s="264">
        <f>SUM(E8,E50,E62,E64,E66,E74,E75)</f>
        <v>0</v>
      </c>
      <c r="F80" s="264">
        <f>SUM(F8,F50,F62,F64,F66,F74,F75)</f>
        <v>2615.1000000000004</v>
      </c>
      <c r="G80" s="264">
        <f>F80-E80</f>
        <v>2615.1000000000004</v>
      </c>
      <c r="H80" s="100" t="e">
        <f t="shared" si="3"/>
        <v>#DIV/0!</v>
      </c>
      <c r="I80" s="220"/>
    </row>
    <row r="81" spans="1:9" ht="20.100000000000001" customHeight="1">
      <c r="A81" s="97" t="s">
        <v>103</v>
      </c>
      <c r="B81" s="93">
        <v>1220</v>
      </c>
      <c r="C81" s="264">
        <f>SUM(C9,C19,C42,C54,C63,C65,C69,C73,C76)</f>
        <v>-789.5</v>
      </c>
      <c r="D81" s="264">
        <f>SUM(D9,D19,D42,D54,D63,D65,D69,D73,D76)</f>
        <v>-2344.2999999999997</v>
      </c>
      <c r="E81" s="264">
        <f>SUM(E9,E19,E42,E54,E63,E65,E69,E73,E76)</f>
        <v>-648.79999999999995</v>
      </c>
      <c r="F81" s="264">
        <f>SUM(F9,F19,F42,F54,F63,F65,F69,F73,F76)</f>
        <v>-2344.2999999999997</v>
      </c>
      <c r="G81" s="264">
        <f>F81-E81</f>
        <v>-1695.4999999999998</v>
      </c>
      <c r="H81" s="100">
        <f t="shared" si="3"/>
        <v>361.32860665844635</v>
      </c>
      <c r="I81" s="220"/>
    </row>
    <row r="82" spans="1:9" ht="20.100000000000001" customHeight="1">
      <c r="A82" s="92" t="s">
        <v>171</v>
      </c>
      <c r="B82" s="93">
        <v>1230</v>
      </c>
      <c r="C82" s="219"/>
      <c r="D82" s="219"/>
      <c r="E82" s="219"/>
      <c r="F82" s="219"/>
      <c r="G82" s="94">
        <f>F82-E82</f>
        <v>0</v>
      </c>
      <c r="H82" s="95" t="e">
        <f t="shared" si="3"/>
        <v>#DIV/0!</v>
      </c>
      <c r="I82" s="220"/>
    </row>
    <row r="83" spans="1:9" ht="24.95" customHeight="1">
      <c r="A83" s="323" t="s">
        <v>125</v>
      </c>
      <c r="B83" s="323"/>
      <c r="C83" s="323"/>
      <c r="D83" s="323"/>
      <c r="E83" s="323"/>
      <c r="F83" s="323"/>
      <c r="G83" s="323"/>
      <c r="H83" s="323"/>
      <c r="I83" s="323"/>
    </row>
    <row r="84" spans="1:9" ht="20.100000000000001" customHeight="1">
      <c r="A84" s="92" t="s">
        <v>182</v>
      </c>
      <c r="B84" s="93">
        <v>1300</v>
      </c>
      <c r="C84" s="263">
        <f>C61</f>
        <v>-95.899999999999991</v>
      </c>
      <c r="D84" s="263">
        <f>D61</f>
        <v>270.80000000000013</v>
      </c>
      <c r="E84" s="263">
        <f>E61</f>
        <v>-648.79999999999995</v>
      </c>
      <c r="F84" s="263">
        <f>F61</f>
        <v>270.80000000000013</v>
      </c>
      <c r="G84" s="263">
        <f t="shared" ref="G84:G90" si="4">F84-E84</f>
        <v>919.60000000000014</v>
      </c>
      <c r="H84" s="95">
        <f t="shared" si="3"/>
        <v>-41.738594327990157</v>
      </c>
      <c r="I84" s="220"/>
    </row>
    <row r="85" spans="1:9" ht="20.100000000000001" customHeight="1">
      <c r="A85" s="92" t="s">
        <v>322</v>
      </c>
      <c r="B85" s="93">
        <v>1301</v>
      </c>
      <c r="C85" s="263">
        <f>C97</f>
        <v>35.1</v>
      </c>
      <c r="D85" s="263">
        <f>D97</f>
        <v>57.9</v>
      </c>
      <c r="E85" s="263">
        <f>E97</f>
        <v>40</v>
      </c>
      <c r="F85" s="263">
        <f>F97</f>
        <v>57.9</v>
      </c>
      <c r="G85" s="263">
        <f t="shared" si="4"/>
        <v>17.899999999999999</v>
      </c>
      <c r="H85" s="95">
        <f t="shared" si="3"/>
        <v>144.75</v>
      </c>
      <c r="I85" s="220"/>
    </row>
    <row r="86" spans="1:9" ht="20.100000000000001" customHeight="1">
      <c r="A86" s="92" t="s">
        <v>323</v>
      </c>
      <c r="B86" s="93">
        <v>1302</v>
      </c>
      <c r="C86" s="263">
        <f>C51</f>
        <v>0</v>
      </c>
      <c r="D86" s="94">
        <f>D51</f>
        <v>0</v>
      </c>
      <c r="E86" s="94">
        <f>E51</f>
        <v>0</v>
      </c>
      <c r="F86" s="263">
        <f>F51</f>
        <v>0</v>
      </c>
      <c r="G86" s="263">
        <f t="shared" si="4"/>
        <v>0</v>
      </c>
      <c r="H86" s="95" t="e">
        <f t="shared" si="3"/>
        <v>#DIV/0!</v>
      </c>
      <c r="I86" s="220"/>
    </row>
    <row r="87" spans="1:9" ht="20.100000000000001" customHeight="1">
      <c r="A87" s="92" t="s">
        <v>324</v>
      </c>
      <c r="B87" s="93">
        <v>1303</v>
      </c>
      <c r="C87" s="263">
        <f>C55</f>
        <v>0</v>
      </c>
      <c r="D87" s="94">
        <f>D55</f>
        <v>0</v>
      </c>
      <c r="E87" s="94">
        <f>E55</f>
        <v>0</v>
      </c>
      <c r="F87" s="263">
        <f>F55</f>
        <v>0</v>
      </c>
      <c r="G87" s="94">
        <f t="shared" si="4"/>
        <v>0</v>
      </c>
      <c r="H87" s="95" t="e">
        <f t="shared" si="3"/>
        <v>#DIV/0!</v>
      </c>
      <c r="I87" s="220"/>
    </row>
    <row r="88" spans="1:9" ht="20.100000000000001" customHeight="1">
      <c r="A88" s="92" t="s">
        <v>325</v>
      </c>
      <c r="B88" s="93">
        <v>1304</v>
      </c>
      <c r="C88" s="263">
        <f>C52</f>
        <v>0</v>
      </c>
      <c r="D88" s="94">
        <f>D52</f>
        <v>0</v>
      </c>
      <c r="E88" s="94">
        <f>E52</f>
        <v>0</v>
      </c>
      <c r="F88" s="263">
        <f>F52</f>
        <v>0</v>
      </c>
      <c r="G88" s="94"/>
      <c r="H88" s="95" t="e">
        <f t="shared" si="3"/>
        <v>#DIV/0!</v>
      </c>
      <c r="I88" s="220"/>
    </row>
    <row r="89" spans="1:9" ht="20.100000000000001" customHeight="1">
      <c r="A89" s="92" t="s">
        <v>326</v>
      </c>
      <c r="B89" s="93">
        <v>1305</v>
      </c>
      <c r="C89" s="263">
        <f>C56</f>
        <v>0</v>
      </c>
      <c r="D89" s="94">
        <f>D56</f>
        <v>0</v>
      </c>
      <c r="E89" s="94">
        <f>E56</f>
        <v>0</v>
      </c>
      <c r="F89" s="263">
        <f>F56</f>
        <v>0</v>
      </c>
      <c r="G89" s="94">
        <f t="shared" si="4"/>
        <v>0</v>
      </c>
      <c r="H89" s="95" t="e">
        <f t="shared" si="3"/>
        <v>#DIV/0!</v>
      </c>
      <c r="I89" s="220"/>
    </row>
    <row r="90" spans="1:9" s="4" customFormat="1" ht="20.100000000000001" customHeight="1">
      <c r="A90" s="97" t="s">
        <v>119</v>
      </c>
      <c r="B90" s="98">
        <v>1310</v>
      </c>
      <c r="C90" s="264">
        <f>C84+C85-C86-C87-C88-C89</f>
        <v>-60.79999999999999</v>
      </c>
      <c r="D90" s="264">
        <f>D84+D85-D86-D87-D88-D89</f>
        <v>328.7000000000001</v>
      </c>
      <c r="E90" s="264">
        <f>E84+E85-E86-E87-E88-E89</f>
        <v>-608.79999999999995</v>
      </c>
      <c r="F90" s="264">
        <f>F84+F85-F86-F87-F88-F89</f>
        <v>328.7000000000001</v>
      </c>
      <c r="G90" s="264">
        <f t="shared" si="4"/>
        <v>937.5</v>
      </c>
      <c r="H90" s="100">
        <f t="shared" si="3"/>
        <v>-53.991458607095943</v>
      </c>
      <c r="I90" s="222"/>
    </row>
    <row r="91" spans="1:9" s="4" customFormat="1" ht="20.100000000000001" customHeight="1">
      <c r="A91" s="319" t="s">
        <v>155</v>
      </c>
      <c r="B91" s="320"/>
      <c r="C91" s="320"/>
      <c r="D91" s="320"/>
      <c r="E91" s="320"/>
      <c r="F91" s="320"/>
      <c r="G91" s="320"/>
      <c r="H91" s="320"/>
      <c r="I91" s="321"/>
    </row>
    <row r="92" spans="1:9" s="4" customFormat="1" ht="20.100000000000001" customHeight="1">
      <c r="A92" s="92" t="s">
        <v>183</v>
      </c>
      <c r="B92" s="93">
        <v>1400</v>
      </c>
      <c r="C92" s="262">
        <v>237.1</v>
      </c>
      <c r="D92" s="262">
        <v>1647.5</v>
      </c>
      <c r="E92" s="262">
        <v>44.4</v>
      </c>
      <c r="F92" s="262">
        <v>1647.5</v>
      </c>
      <c r="G92" s="263">
        <f t="shared" ref="G92:G99" si="5">F92-E92</f>
        <v>1603.1</v>
      </c>
      <c r="H92" s="95">
        <f t="shared" si="3"/>
        <v>3710.5855855855857</v>
      </c>
      <c r="I92" s="220"/>
    </row>
    <row r="93" spans="1:9" s="4" customFormat="1" ht="20.100000000000001" customHeight="1">
      <c r="A93" s="92" t="s">
        <v>184</v>
      </c>
      <c r="B93" s="103">
        <v>1401</v>
      </c>
      <c r="C93" s="262">
        <v>233.9</v>
      </c>
      <c r="D93" s="262">
        <v>1642.7</v>
      </c>
      <c r="E93" s="262">
        <v>38.4</v>
      </c>
      <c r="F93" s="262">
        <v>1642.7</v>
      </c>
      <c r="G93" s="263">
        <f t="shared" si="5"/>
        <v>1604.3</v>
      </c>
      <c r="H93" s="95">
        <f t="shared" si="3"/>
        <v>4277.8645833333339</v>
      </c>
      <c r="I93" s="221"/>
    </row>
    <row r="94" spans="1:9" s="4" customFormat="1" ht="20.100000000000001" customHeight="1">
      <c r="A94" s="92" t="s">
        <v>28</v>
      </c>
      <c r="B94" s="103">
        <v>1402</v>
      </c>
      <c r="C94" s="262">
        <v>3.2</v>
      </c>
      <c r="D94" s="262">
        <v>4.8</v>
      </c>
      <c r="E94" s="262">
        <v>6</v>
      </c>
      <c r="F94" s="262">
        <v>4.8</v>
      </c>
      <c r="G94" s="263">
        <f t="shared" si="5"/>
        <v>-1.2000000000000002</v>
      </c>
      <c r="H94" s="95">
        <f t="shared" si="3"/>
        <v>80</v>
      </c>
      <c r="I94" s="221"/>
    </row>
    <row r="95" spans="1:9" s="4" customFormat="1" ht="20.100000000000001" customHeight="1">
      <c r="A95" s="92" t="s">
        <v>5</v>
      </c>
      <c r="B95" s="104">
        <v>1410</v>
      </c>
      <c r="C95" s="262">
        <v>411.3</v>
      </c>
      <c r="D95" s="262">
        <v>514.5</v>
      </c>
      <c r="E95" s="262">
        <v>454.4</v>
      </c>
      <c r="F95" s="262">
        <v>514.5</v>
      </c>
      <c r="G95" s="263">
        <f t="shared" si="5"/>
        <v>60.100000000000023</v>
      </c>
      <c r="H95" s="95">
        <f t="shared" si="3"/>
        <v>113.22623239436621</v>
      </c>
      <c r="I95" s="220"/>
    </row>
    <row r="96" spans="1:9" s="4" customFormat="1" ht="20.100000000000001" customHeight="1">
      <c r="A96" s="92" t="s">
        <v>6</v>
      </c>
      <c r="B96" s="104">
        <v>1420</v>
      </c>
      <c r="C96" s="262">
        <v>92.7</v>
      </c>
      <c r="D96" s="262">
        <v>113.2</v>
      </c>
      <c r="E96" s="262">
        <v>100</v>
      </c>
      <c r="F96" s="262">
        <v>113.2</v>
      </c>
      <c r="G96" s="263">
        <f t="shared" si="5"/>
        <v>13.200000000000003</v>
      </c>
      <c r="H96" s="95">
        <f t="shared" si="3"/>
        <v>113.20000000000002</v>
      </c>
      <c r="I96" s="220"/>
    </row>
    <row r="97" spans="1:9" s="4" customFormat="1" ht="20.100000000000001" customHeight="1">
      <c r="A97" s="92" t="s">
        <v>7</v>
      </c>
      <c r="B97" s="104">
        <v>1430</v>
      </c>
      <c r="C97" s="262">
        <v>35.1</v>
      </c>
      <c r="D97" s="262">
        <v>57.9</v>
      </c>
      <c r="E97" s="262">
        <v>40</v>
      </c>
      <c r="F97" s="262">
        <v>57.9</v>
      </c>
      <c r="G97" s="263">
        <f t="shared" si="5"/>
        <v>17.899999999999999</v>
      </c>
      <c r="H97" s="95">
        <f t="shared" si="3"/>
        <v>144.75</v>
      </c>
      <c r="I97" s="220"/>
    </row>
    <row r="98" spans="1:9" s="4" customFormat="1" ht="20.100000000000001" customHeight="1">
      <c r="A98" s="92" t="s">
        <v>29</v>
      </c>
      <c r="B98" s="104">
        <v>1440</v>
      </c>
      <c r="C98" s="262">
        <v>13.3</v>
      </c>
      <c r="D98" s="262">
        <v>11.2</v>
      </c>
      <c r="E98" s="262">
        <v>10</v>
      </c>
      <c r="F98" s="262">
        <v>11.2</v>
      </c>
      <c r="G98" s="263">
        <f t="shared" si="5"/>
        <v>1.1999999999999993</v>
      </c>
      <c r="H98" s="95">
        <f t="shared" si="3"/>
        <v>111.99999999999999</v>
      </c>
      <c r="I98" s="220"/>
    </row>
    <row r="99" spans="1:9" s="4" customFormat="1">
      <c r="A99" s="97" t="s">
        <v>53</v>
      </c>
      <c r="B99" s="105">
        <v>1450</v>
      </c>
      <c r="C99" s="264">
        <f>SUM(C92,C95:C98)</f>
        <v>789.5</v>
      </c>
      <c r="D99" s="264">
        <f>SUM(D92,D95:D98)</f>
        <v>2344.2999999999997</v>
      </c>
      <c r="E99" s="264">
        <f>SUM(E92,E95:E98)</f>
        <v>648.79999999999995</v>
      </c>
      <c r="F99" s="264">
        <f>SUM(F92,F95:F98)</f>
        <v>2344.2999999999997</v>
      </c>
      <c r="G99" s="264">
        <f t="shared" si="5"/>
        <v>1695.4999999999998</v>
      </c>
      <c r="H99" s="100">
        <f t="shared" si="3"/>
        <v>361.32860665844635</v>
      </c>
      <c r="I99" s="222"/>
    </row>
    <row r="100" spans="1:9" s="4" customFormat="1">
      <c r="A100" s="223"/>
      <c r="B100" s="224"/>
      <c r="C100" s="224"/>
      <c r="D100" s="224"/>
      <c r="E100" s="224"/>
      <c r="F100" s="224"/>
      <c r="G100" s="224"/>
      <c r="H100" s="224"/>
      <c r="I100" s="224"/>
    </row>
    <row r="101" spans="1:9" s="4" customFormat="1">
      <c r="A101" s="223"/>
      <c r="B101" s="224"/>
      <c r="C101" s="224"/>
      <c r="D101" s="224"/>
      <c r="E101" s="224"/>
      <c r="F101" s="224"/>
      <c r="G101" s="224"/>
      <c r="H101" s="224"/>
      <c r="I101" s="224"/>
    </row>
    <row r="102" spans="1:9">
      <c r="A102" s="225"/>
      <c r="B102" s="226"/>
      <c r="C102" s="226"/>
      <c r="D102" s="226"/>
      <c r="E102" s="226"/>
      <c r="F102" s="226"/>
      <c r="G102" s="226"/>
      <c r="H102" s="226"/>
      <c r="I102" s="226"/>
    </row>
    <row r="103" spans="1:9" ht="27.75" customHeight="1">
      <c r="A103" s="223" t="s">
        <v>463</v>
      </c>
      <c r="B103" s="227"/>
      <c r="C103" s="316" t="s">
        <v>92</v>
      </c>
      <c r="D103" s="316"/>
      <c r="E103" s="228"/>
      <c r="F103" s="317" t="s">
        <v>465</v>
      </c>
      <c r="G103" s="317"/>
      <c r="H103" s="317"/>
      <c r="I103" s="229"/>
    </row>
    <row r="104" spans="1:9" s="1" customFormat="1">
      <c r="A104" s="230" t="s">
        <v>206</v>
      </c>
      <c r="B104" s="229"/>
      <c r="C104" s="314" t="s">
        <v>205</v>
      </c>
      <c r="D104" s="314"/>
      <c r="E104" s="229"/>
      <c r="F104" s="315" t="s">
        <v>88</v>
      </c>
      <c r="G104" s="315"/>
      <c r="H104" s="315"/>
      <c r="I104" s="231"/>
    </row>
    <row r="105" spans="1:9">
      <c r="A105" s="106"/>
      <c r="B105" s="107"/>
      <c r="C105" s="107"/>
      <c r="D105" s="107"/>
      <c r="E105" s="107"/>
      <c r="F105" s="107"/>
      <c r="G105" s="107"/>
      <c r="H105" s="107"/>
      <c r="I105" s="107"/>
    </row>
    <row r="106" spans="1:9">
      <c r="A106" s="106"/>
      <c r="B106" s="107"/>
      <c r="C106" s="107"/>
      <c r="D106" s="107"/>
      <c r="E106" s="107"/>
      <c r="F106" s="107"/>
      <c r="G106" s="107"/>
      <c r="H106" s="107"/>
      <c r="I106" s="107"/>
    </row>
    <row r="107" spans="1:9">
      <c r="A107" s="106"/>
      <c r="B107" s="107"/>
      <c r="C107" s="107"/>
      <c r="D107" s="107"/>
      <c r="E107" s="107"/>
      <c r="F107" s="107"/>
      <c r="G107" s="107"/>
      <c r="H107" s="107"/>
      <c r="I107" s="107"/>
    </row>
    <row r="108" spans="1:9">
      <c r="A108" s="106"/>
      <c r="B108" s="107"/>
      <c r="C108" s="107"/>
      <c r="D108" s="107"/>
      <c r="E108" s="107"/>
      <c r="F108" s="107"/>
      <c r="G108" s="107"/>
      <c r="H108" s="107"/>
      <c r="I108" s="107"/>
    </row>
    <row r="109" spans="1:9">
      <c r="A109" s="106"/>
      <c r="B109" s="107"/>
      <c r="C109" s="107"/>
      <c r="D109" s="107"/>
      <c r="E109" s="107"/>
      <c r="F109" s="107"/>
      <c r="G109" s="107"/>
      <c r="H109" s="107"/>
      <c r="I109" s="107"/>
    </row>
    <row r="110" spans="1:9">
      <c r="A110" s="106"/>
      <c r="B110" s="107"/>
      <c r="C110" s="107"/>
      <c r="D110" s="107"/>
      <c r="E110" s="107"/>
      <c r="F110" s="107"/>
      <c r="G110" s="107"/>
      <c r="H110" s="107"/>
      <c r="I110" s="107"/>
    </row>
    <row r="111" spans="1:9">
      <c r="A111" s="106"/>
      <c r="B111" s="107"/>
      <c r="C111" s="107"/>
      <c r="D111" s="107"/>
      <c r="E111" s="107"/>
      <c r="F111" s="107"/>
      <c r="G111" s="107"/>
      <c r="H111" s="107"/>
      <c r="I111" s="107"/>
    </row>
    <row r="112" spans="1:9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  <row r="185" spans="1:1">
      <c r="A185" s="22"/>
    </row>
    <row r="186" spans="1:1">
      <c r="A186" s="22"/>
    </row>
    <row r="187" spans="1:1">
      <c r="A187" s="22"/>
    </row>
    <row r="188" spans="1:1">
      <c r="A188" s="22"/>
    </row>
    <row r="189" spans="1:1">
      <c r="A189" s="22"/>
    </row>
    <row r="190" spans="1:1">
      <c r="A190" s="22"/>
    </row>
    <row r="191" spans="1:1">
      <c r="A191" s="22"/>
    </row>
    <row r="192" spans="1:1">
      <c r="A192" s="22"/>
    </row>
    <row r="193" spans="1:1">
      <c r="A193" s="22"/>
    </row>
    <row r="194" spans="1:1">
      <c r="A194" s="22"/>
    </row>
    <row r="195" spans="1:1">
      <c r="A195" s="22"/>
    </row>
    <row r="196" spans="1:1">
      <c r="A196" s="22"/>
    </row>
    <row r="197" spans="1:1">
      <c r="A197" s="22"/>
    </row>
    <row r="198" spans="1:1">
      <c r="A198" s="22"/>
    </row>
    <row r="199" spans="1:1">
      <c r="A199" s="22"/>
    </row>
    <row r="200" spans="1:1">
      <c r="A200" s="22"/>
    </row>
    <row r="201" spans="1:1">
      <c r="A201" s="22"/>
    </row>
    <row r="202" spans="1:1">
      <c r="A202" s="22"/>
    </row>
    <row r="203" spans="1:1">
      <c r="A203" s="22"/>
    </row>
    <row r="204" spans="1:1">
      <c r="A204" s="22"/>
    </row>
    <row r="205" spans="1:1">
      <c r="A205" s="22"/>
    </row>
    <row r="206" spans="1:1">
      <c r="A206" s="22"/>
    </row>
    <row r="207" spans="1:1">
      <c r="A207" s="22"/>
    </row>
    <row r="208" spans="1:1">
      <c r="A208" s="22"/>
    </row>
    <row r="209" spans="1:1">
      <c r="A209" s="22"/>
    </row>
    <row r="210" spans="1:1">
      <c r="A210" s="22"/>
    </row>
    <row r="211" spans="1:1">
      <c r="A211" s="22"/>
    </row>
    <row r="212" spans="1:1">
      <c r="A212" s="22"/>
    </row>
    <row r="213" spans="1:1">
      <c r="A213" s="22"/>
    </row>
    <row r="214" spans="1:1">
      <c r="A214" s="22"/>
    </row>
    <row r="215" spans="1:1">
      <c r="A215" s="22"/>
    </row>
    <row r="216" spans="1:1">
      <c r="A216" s="22"/>
    </row>
    <row r="217" spans="1:1">
      <c r="A217" s="22"/>
    </row>
    <row r="218" spans="1:1">
      <c r="A218" s="22"/>
    </row>
    <row r="219" spans="1:1">
      <c r="A219" s="22"/>
    </row>
    <row r="220" spans="1:1">
      <c r="A220" s="22"/>
    </row>
    <row r="221" spans="1:1">
      <c r="A221" s="22"/>
    </row>
    <row r="222" spans="1:1">
      <c r="A222" s="22"/>
    </row>
    <row r="223" spans="1:1">
      <c r="A223" s="22"/>
    </row>
    <row r="224" spans="1:1">
      <c r="A224" s="22"/>
    </row>
    <row r="225" spans="1:1">
      <c r="A225" s="22"/>
    </row>
    <row r="226" spans="1:1">
      <c r="A226" s="22"/>
    </row>
    <row r="227" spans="1:1">
      <c r="A227" s="22"/>
    </row>
    <row r="228" spans="1:1">
      <c r="A228" s="22"/>
    </row>
    <row r="229" spans="1:1">
      <c r="A229" s="22"/>
    </row>
    <row r="230" spans="1:1">
      <c r="A230" s="22"/>
    </row>
    <row r="231" spans="1:1">
      <c r="A231" s="22"/>
    </row>
    <row r="232" spans="1:1">
      <c r="A232" s="22"/>
    </row>
    <row r="233" spans="1:1">
      <c r="A233" s="22"/>
    </row>
    <row r="234" spans="1:1">
      <c r="A234" s="22"/>
    </row>
    <row r="235" spans="1:1">
      <c r="A235" s="22"/>
    </row>
    <row r="236" spans="1:1">
      <c r="A236" s="22"/>
    </row>
    <row r="237" spans="1:1">
      <c r="A237" s="22"/>
    </row>
    <row r="238" spans="1:1">
      <c r="A238" s="22"/>
    </row>
    <row r="239" spans="1:1">
      <c r="A239" s="22"/>
    </row>
    <row r="240" spans="1:1">
      <c r="A240" s="22"/>
    </row>
    <row r="241" spans="1:1">
      <c r="A241" s="22"/>
    </row>
    <row r="242" spans="1:1">
      <c r="A242" s="22"/>
    </row>
    <row r="243" spans="1:1">
      <c r="A243" s="22"/>
    </row>
    <row r="244" spans="1:1">
      <c r="A244" s="22"/>
    </row>
    <row r="245" spans="1:1">
      <c r="A245" s="22"/>
    </row>
    <row r="246" spans="1:1">
      <c r="A246" s="22"/>
    </row>
    <row r="247" spans="1:1">
      <c r="A247" s="22"/>
    </row>
    <row r="248" spans="1:1">
      <c r="A248" s="22"/>
    </row>
    <row r="249" spans="1:1">
      <c r="A249" s="22"/>
    </row>
    <row r="250" spans="1:1">
      <c r="A250" s="22"/>
    </row>
    <row r="251" spans="1:1">
      <c r="A251" s="22"/>
    </row>
    <row r="252" spans="1:1">
      <c r="A252" s="22"/>
    </row>
    <row r="253" spans="1:1">
      <c r="A253" s="22"/>
    </row>
    <row r="254" spans="1:1">
      <c r="A254" s="22"/>
    </row>
    <row r="255" spans="1:1">
      <c r="A255" s="22"/>
    </row>
    <row r="256" spans="1:1">
      <c r="A256" s="22"/>
    </row>
    <row r="257" spans="1:1">
      <c r="A257" s="22"/>
    </row>
    <row r="258" spans="1:1">
      <c r="A258" s="22"/>
    </row>
    <row r="259" spans="1:1">
      <c r="A259" s="22"/>
    </row>
    <row r="260" spans="1:1">
      <c r="A260" s="22"/>
    </row>
    <row r="261" spans="1:1">
      <c r="A261" s="22"/>
    </row>
    <row r="262" spans="1:1">
      <c r="A262" s="22"/>
    </row>
    <row r="263" spans="1:1">
      <c r="A263" s="22"/>
    </row>
    <row r="264" spans="1:1">
      <c r="A264" s="22"/>
    </row>
    <row r="265" spans="1:1">
      <c r="A265" s="22"/>
    </row>
    <row r="266" spans="1:1">
      <c r="A266" s="22"/>
    </row>
    <row r="267" spans="1:1">
      <c r="A267" s="22"/>
    </row>
    <row r="268" spans="1:1">
      <c r="A268" s="22"/>
    </row>
    <row r="269" spans="1:1">
      <c r="A269" s="22"/>
    </row>
    <row r="270" spans="1:1">
      <c r="A270" s="22"/>
    </row>
    <row r="271" spans="1:1">
      <c r="A271" s="22"/>
    </row>
    <row r="272" spans="1:1">
      <c r="A272" s="22"/>
    </row>
    <row r="273" spans="1:1">
      <c r="A273" s="22"/>
    </row>
    <row r="274" spans="1:1">
      <c r="A274" s="22"/>
    </row>
    <row r="275" spans="1:1">
      <c r="A275" s="22"/>
    </row>
    <row r="276" spans="1:1">
      <c r="A276" s="22"/>
    </row>
    <row r="277" spans="1:1">
      <c r="A277" s="22"/>
    </row>
    <row r="278" spans="1:1">
      <c r="A278" s="22"/>
    </row>
    <row r="279" spans="1:1">
      <c r="A279" s="22"/>
    </row>
    <row r="280" spans="1:1">
      <c r="A280" s="22"/>
    </row>
    <row r="281" spans="1:1">
      <c r="A281" s="22"/>
    </row>
    <row r="282" spans="1:1">
      <c r="A282" s="22"/>
    </row>
    <row r="283" spans="1:1">
      <c r="A283" s="22"/>
    </row>
    <row r="284" spans="1:1">
      <c r="A284" s="22"/>
    </row>
    <row r="285" spans="1:1">
      <c r="A285" s="22"/>
    </row>
    <row r="286" spans="1:1">
      <c r="A286" s="22"/>
    </row>
    <row r="287" spans="1:1">
      <c r="A287" s="22"/>
    </row>
    <row r="288" spans="1:1">
      <c r="A288" s="22"/>
    </row>
    <row r="289" spans="1:1">
      <c r="A289" s="22"/>
    </row>
    <row r="290" spans="1:1">
      <c r="A290" s="22"/>
    </row>
    <row r="291" spans="1:1">
      <c r="A291" s="22"/>
    </row>
    <row r="292" spans="1:1">
      <c r="A292" s="22"/>
    </row>
    <row r="293" spans="1:1">
      <c r="A293" s="22"/>
    </row>
    <row r="294" spans="1:1">
      <c r="A294" s="22"/>
    </row>
    <row r="295" spans="1:1">
      <c r="A295" s="22"/>
    </row>
    <row r="296" spans="1:1">
      <c r="A296" s="22"/>
    </row>
    <row r="297" spans="1:1">
      <c r="A297" s="22"/>
    </row>
    <row r="298" spans="1:1">
      <c r="A298" s="22"/>
    </row>
    <row r="299" spans="1:1">
      <c r="A299" s="22"/>
    </row>
    <row r="300" spans="1:1">
      <c r="A300" s="22"/>
    </row>
    <row r="301" spans="1:1">
      <c r="A301" s="22"/>
    </row>
    <row r="302" spans="1:1">
      <c r="A302" s="22"/>
    </row>
    <row r="303" spans="1:1">
      <c r="A303" s="22"/>
    </row>
    <row r="304" spans="1:1">
      <c r="A304" s="22"/>
    </row>
    <row r="305" spans="1:1">
      <c r="A305" s="22"/>
    </row>
    <row r="306" spans="1:1">
      <c r="A306" s="22"/>
    </row>
    <row r="307" spans="1:1">
      <c r="A307" s="22"/>
    </row>
    <row r="308" spans="1:1">
      <c r="A308" s="22"/>
    </row>
    <row r="309" spans="1:1">
      <c r="A309" s="22"/>
    </row>
    <row r="310" spans="1:1">
      <c r="A310" s="22"/>
    </row>
    <row r="311" spans="1:1">
      <c r="A311" s="22"/>
    </row>
    <row r="312" spans="1:1">
      <c r="A312" s="22"/>
    </row>
    <row r="313" spans="1:1">
      <c r="A313" s="22"/>
    </row>
    <row r="314" spans="1:1">
      <c r="A314" s="22"/>
    </row>
    <row r="315" spans="1:1">
      <c r="A315" s="22"/>
    </row>
    <row r="316" spans="1:1">
      <c r="A316" s="22"/>
    </row>
    <row r="317" spans="1:1">
      <c r="A317" s="22"/>
    </row>
    <row r="318" spans="1:1">
      <c r="A318" s="22"/>
    </row>
    <row r="319" spans="1:1">
      <c r="A319" s="22"/>
    </row>
    <row r="320" spans="1:1">
      <c r="A320" s="22"/>
    </row>
    <row r="321" spans="1:1">
      <c r="A321" s="22"/>
    </row>
    <row r="322" spans="1:1">
      <c r="A322" s="22"/>
    </row>
    <row r="323" spans="1:1">
      <c r="A323" s="22"/>
    </row>
    <row r="324" spans="1:1">
      <c r="A324" s="22"/>
    </row>
    <row r="325" spans="1:1">
      <c r="A325" s="22"/>
    </row>
    <row r="326" spans="1:1">
      <c r="A326" s="22"/>
    </row>
    <row r="327" spans="1:1">
      <c r="A327" s="22"/>
    </row>
    <row r="328" spans="1:1">
      <c r="A328" s="22"/>
    </row>
    <row r="329" spans="1:1">
      <c r="A329" s="22"/>
    </row>
  </sheetData>
  <mergeCells count="12">
    <mergeCell ref="C104:D104"/>
    <mergeCell ref="F104:H104"/>
    <mergeCell ref="C103:D103"/>
    <mergeCell ref="F103:H103"/>
    <mergeCell ref="A2:I2"/>
    <mergeCell ref="A91:I91"/>
    <mergeCell ref="C4:D4"/>
    <mergeCell ref="E4:I4"/>
    <mergeCell ref="B4:B5"/>
    <mergeCell ref="A4:A5"/>
    <mergeCell ref="A7:I7"/>
    <mergeCell ref="A83:I83"/>
  </mergeCells>
  <phoneticPr fontId="0" type="noConversion"/>
  <pageMargins left="1.1811023622047245" right="0.39370078740157483" top="0.78740157480314965" bottom="0.78740157480314965" header="0.19685039370078741" footer="0.11811023622047245"/>
  <pageSetup paperSize="9" scale="38" orientation="landscape" verticalDpi="300" r:id="rId1"/>
  <headerFooter alignWithMargins="0"/>
  <ignoredErrors>
    <ignoredError sqref="H90 H92:H99 G76:G79 G19:G46 G71:G73 G47:G49 G10:G18 G69 H55:H60 G61:G67 H9:H54 H61:H82 G55:G60 H85:H86 F90:G90 G87:G89 H87:H89 C90:E90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3"/>
  </sheetPr>
  <dimension ref="A1:J195"/>
  <sheetViews>
    <sheetView view="pageBreakPreview" zoomScale="75" zoomScaleNormal="75" zoomScaleSheetLayoutView="7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F17" sqref="F17"/>
    </sheetView>
  </sheetViews>
  <sheetFormatPr defaultRowHeight="18.75"/>
  <cols>
    <col min="1" max="1" width="86.85546875" style="18" customWidth="1"/>
    <col min="2" max="2" width="15.28515625" style="20" customWidth="1"/>
    <col min="3" max="7" width="18.7109375" style="20" customWidth="1"/>
    <col min="8" max="8" width="15" style="20" customWidth="1"/>
    <col min="9" max="9" width="10" style="18" customWidth="1"/>
    <col min="10" max="10" width="9.5703125" style="18" customWidth="1"/>
    <col min="11" max="16384" width="9.140625" style="18"/>
  </cols>
  <sheetData>
    <row r="1" spans="1:8">
      <c r="H1" s="89" t="s">
        <v>431</v>
      </c>
    </row>
    <row r="2" spans="1:8">
      <c r="A2" s="324" t="s">
        <v>122</v>
      </c>
      <c r="B2" s="324"/>
      <c r="C2" s="324"/>
      <c r="D2" s="324"/>
      <c r="E2" s="324"/>
      <c r="F2" s="324"/>
      <c r="G2" s="324"/>
      <c r="H2" s="324"/>
    </row>
    <row r="3" spans="1:8">
      <c r="A3" s="327" t="s">
        <v>408</v>
      </c>
      <c r="B3" s="327"/>
      <c r="C3" s="327"/>
      <c r="D3" s="327"/>
      <c r="E3" s="327"/>
      <c r="F3" s="327"/>
      <c r="G3" s="327"/>
      <c r="H3" s="327"/>
    </row>
    <row r="4" spans="1:8" ht="52.5" customHeight="1">
      <c r="A4" s="328" t="s">
        <v>185</v>
      </c>
      <c r="B4" s="329" t="s">
        <v>18</v>
      </c>
      <c r="C4" s="300" t="s">
        <v>407</v>
      </c>
      <c r="D4" s="300"/>
      <c r="E4" s="310" t="s">
        <v>461</v>
      </c>
      <c r="F4" s="310"/>
      <c r="G4" s="310"/>
      <c r="H4" s="310"/>
    </row>
    <row r="5" spans="1:8" ht="58.5" customHeight="1">
      <c r="A5" s="328"/>
      <c r="B5" s="329"/>
      <c r="C5" s="201" t="s">
        <v>462</v>
      </c>
      <c r="D5" s="201" t="s">
        <v>460</v>
      </c>
      <c r="E5" s="201" t="s">
        <v>174</v>
      </c>
      <c r="F5" s="201" t="s">
        <v>163</v>
      </c>
      <c r="G5" s="202" t="s">
        <v>180</v>
      </c>
      <c r="H5" s="202" t="s">
        <v>181</v>
      </c>
    </row>
    <row r="6" spans="1:8">
      <c r="A6" s="23">
        <v>1</v>
      </c>
      <c r="B6" s="24">
        <v>2</v>
      </c>
      <c r="C6" s="23">
        <v>3</v>
      </c>
      <c r="D6" s="24">
        <v>4</v>
      </c>
      <c r="E6" s="23">
        <v>5</v>
      </c>
      <c r="F6" s="24">
        <v>6</v>
      </c>
      <c r="G6" s="23">
        <v>7</v>
      </c>
      <c r="H6" s="24">
        <v>8</v>
      </c>
    </row>
    <row r="7" spans="1:8" ht="24.95" customHeight="1">
      <c r="A7" s="326" t="s">
        <v>121</v>
      </c>
      <c r="B7" s="326"/>
      <c r="C7" s="326"/>
      <c r="D7" s="326"/>
      <c r="E7" s="326"/>
      <c r="F7" s="326"/>
      <c r="G7" s="326"/>
      <c r="H7" s="326"/>
    </row>
    <row r="8" spans="1:8" ht="42.75" customHeight="1">
      <c r="A8" s="110" t="s">
        <v>55</v>
      </c>
      <c r="B8" s="101">
        <v>2000</v>
      </c>
      <c r="C8" s="262">
        <v>0</v>
      </c>
      <c r="D8" s="262">
        <v>768</v>
      </c>
      <c r="E8" s="219">
        <v>0</v>
      </c>
      <c r="F8" s="262">
        <v>768</v>
      </c>
      <c r="G8" s="263">
        <f t="shared" ref="G8:G17" si="0">F8-E8</f>
        <v>768</v>
      </c>
      <c r="H8" s="95" t="e">
        <f>(F8/E8)*100</f>
        <v>#DIV/0!</v>
      </c>
    </row>
    <row r="9" spans="1:8" ht="37.5">
      <c r="A9" s="110" t="s">
        <v>250</v>
      </c>
      <c r="B9" s="101">
        <v>2010</v>
      </c>
      <c r="C9" s="94">
        <f>SUM(C10:C10)</f>
        <v>0</v>
      </c>
      <c r="D9" s="263">
        <f>SUM(D10:D10)</f>
        <v>-40.6</v>
      </c>
      <c r="E9" s="94">
        <f>SUM(E10:E10)</f>
        <v>0</v>
      </c>
      <c r="F9" s="263">
        <f>SUM(F10:F10)</f>
        <v>-40.6</v>
      </c>
      <c r="G9" s="263">
        <f t="shared" si="0"/>
        <v>-40.6</v>
      </c>
      <c r="H9" s="95" t="e">
        <f t="shared" ref="H9:H40" si="1">(F9/E9)*100</f>
        <v>#DIV/0!</v>
      </c>
    </row>
    <row r="10" spans="1:8" ht="31.5" customHeight="1">
      <c r="A10" s="92" t="s">
        <v>440</v>
      </c>
      <c r="B10" s="101">
        <v>2011</v>
      </c>
      <c r="C10" s="219">
        <v>0</v>
      </c>
      <c r="D10" s="262">
        <v>-40.6</v>
      </c>
      <c r="E10" s="219">
        <v>0</v>
      </c>
      <c r="F10" s="262">
        <v>-40.6</v>
      </c>
      <c r="G10" s="263">
        <f t="shared" si="0"/>
        <v>-40.6</v>
      </c>
      <c r="H10" s="95" t="e">
        <f t="shared" si="1"/>
        <v>#DIV/0!</v>
      </c>
    </row>
    <row r="11" spans="1:8" ht="20.100000000000001" customHeight="1">
      <c r="A11" s="92" t="s">
        <v>138</v>
      </c>
      <c r="B11" s="101">
        <v>2020</v>
      </c>
      <c r="C11" s="219">
        <v>0</v>
      </c>
      <c r="D11" s="262">
        <v>0</v>
      </c>
      <c r="E11" s="219">
        <v>0</v>
      </c>
      <c r="F11" s="262">
        <v>0</v>
      </c>
      <c r="G11" s="263">
        <f t="shared" si="0"/>
        <v>0</v>
      </c>
      <c r="H11" s="95" t="e">
        <f t="shared" si="1"/>
        <v>#DIV/0!</v>
      </c>
    </row>
    <row r="12" spans="1:8" s="19" customFormat="1" ht="20.100000000000001" customHeight="1">
      <c r="A12" s="110" t="s">
        <v>65</v>
      </c>
      <c r="B12" s="101">
        <v>2030</v>
      </c>
      <c r="C12" s="219">
        <v>0</v>
      </c>
      <c r="D12" s="262">
        <v>-674.2</v>
      </c>
      <c r="E12" s="219">
        <v>0</v>
      </c>
      <c r="F12" s="262">
        <v>-674.2</v>
      </c>
      <c r="G12" s="263">
        <f t="shared" si="0"/>
        <v>-674.2</v>
      </c>
      <c r="H12" s="95" t="e">
        <f t="shared" si="1"/>
        <v>#DIV/0!</v>
      </c>
    </row>
    <row r="13" spans="1:8" ht="20.100000000000001" customHeight="1">
      <c r="A13" s="110" t="s">
        <v>114</v>
      </c>
      <c r="B13" s="101">
        <v>2031</v>
      </c>
      <c r="C13" s="219">
        <v>0</v>
      </c>
      <c r="D13" s="262">
        <v>-674.2</v>
      </c>
      <c r="E13" s="219">
        <v>0</v>
      </c>
      <c r="F13" s="262">
        <v>-674.2</v>
      </c>
      <c r="G13" s="263">
        <f t="shared" si="0"/>
        <v>-674.2</v>
      </c>
      <c r="H13" s="95" t="e">
        <f t="shared" si="1"/>
        <v>#DIV/0!</v>
      </c>
    </row>
    <row r="14" spans="1:8" ht="20.100000000000001" customHeight="1">
      <c r="A14" s="110" t="s">
        <v>27</v>
      </c>
      <c r="B14" s="101">
        <v>2040</v>
      </c>
      <c r="C14" s="219">
        <v>0</v>
      </c>
      <c r="D14" s="262">
        <v>0</v>
      </c>
      <c r="E14" s="219">
        <v>0</v>
      </c>
      <c r="F14" s="262">
        <v>0</v>
      </c>
      <c r="G14" s="263">
        <f t="shared" si="0"/>
        <v>0</v>
      </c>
      <c r="H14" s="95" t="e">
        <f t="shared" si="1"/>
        <v>#DIV/0!</v>
      </c>
    </row>
    <row r="15" spans="1:8" ht="20.100000000000001" customHeight="1">
      <c r="A15" s="110" t="s">
        <v>101</v>
      </c>
      <c r="B15" s="101">
        <v>2050</v>
      </c>
      <c r="C15" s="219">
        <v>0</v>
      </c>
      <c r="D15" s="262">
        <v>0</v>
      </c>
      <c r="E15" s="219">
        <v>0</v>
      </c>
      <c r="F15" s="262">
        <v>0</v>
      </c>
      <c r="G15" s="263">
        <f t="shared" si="0"/>
        <v>0</v>
      </c>
      <c r="H15" s="95" t="e">
        <f t="shared" si="1"/>
        <v>#DIV/0!</v>
      </c>
    </row>
    <row r="16" spans="1:8" ht="20.100000000000001" customHeight="1">
      <c r="A16" s="110" t="s">
        <v>102</v>
      </c>
      <c r="B16" s="101">
        <v>2060</v>
      </c>
      <c r="C16" s="219">
        <v>0</v>
      </c>
      <c r="D16" s="262">
        <v>-46</v>
      </c>
      <c r="E16" s="219">
        <v>0</v>
      </c>
      <c r="F16" s="262">
        <v>-46</v>
      </c>
      <c r="G16" s="263">
        <f t="shared" si="0"/>
        <v>-46</v>
      </c>
      <c r="H16" s="95" t="e">
        <f t="shared" si="1"/>
        <v>#DIV/0!</v>
      </c>
    </row>
    <row r="17" spans="1:9" ht="42.75" customHeight="1">
      <c r="A17" s="110" t="s">
        <v>56</v>
      </c>
      <c r="B17" s="101">
        <v>2070</v>
      </c>
      <c r="C17" s="263">
        <f>SUM(C8,C9,C11,C12,C14,C15,C16)+'I. Фін результат'!C77</f>
        <v>-95.899999999999991</v>
      </c>
      <c r="D17" s="263">
        <f>SUM(D8,D9,D11,D12,D14,D15,D16)+'I. Фін результат'!D77</f>
        <v>278.00000000000006</v>
      </c>
      <c r="E17" s="263">
        <f>SUM(E8,E9,E11,E12,E14,E15,E16)+'I. Фін результат'!E77</f>
        <v>-648.79999999999995</v>
      </c>
      <c r="F17" s="263">
        <f>SUM(F8,F9,F11,F12,F14,F15,F16)+'I. Фін результат'!F77</f>
        <v>278.00000000000006</v>
      </c>
      <c r="G17" s="263">
        <f t="shared" si="0"/>
        <v>926.8</v>
      </c>
      <c r="H17" s="95">
        <f t="shared" si="1"/>
        <v>-42.848335388409382</v>
      </c>
    </row>
    <row r="18" spans="1:9" ht="24.95" customHeight="1">
      <c r="A18" s="326" t="s">
        <v>345</v>
      </c>
      <c r="B18" s="326"/>
      <c r="C18" s="326"/>
      <c r="D18" s="326"/>
      <c r="E18" s="326"/>
      <c r="F18" s="326"/>
      <c r="G18" s="326"/>
      <c r="H18" s="326"/>
    </row>
    <row r="19" spans="1:9" ht="37.5">
      <c r="A19" s="111" t="s">
        <v>340</v>
      </c>
      <c r="B19" s="112">
        <v>2110</v>
      </c>
      <c r="C19" s="264">
        <f>SUM(C20:C26)</f>
        <v>68.8</v>
      </c>
      <c r="D19" s="264">
        <f>SUM(D20:D26)</f>
        <v>145.6</v>
      </c>
      <c r="E19" s="264">
        <f>SUM(E20:E26)</f>
        <v>21.4</v>
      </c>
      <c r="F19" s="264">
        <f>SUM(F20:F26)</f>
        <v>145.6</v>
      </c>
      <c r="G19" s="264">
        <f>F19-E19</f>
        <v>124.19999999999999</v>
      </c>
      <c r="H19" s="100">
        <f t="shared" si="1"/>
        <v>680.37383177570086</v>
      </c>
    </row>
    <row r="20" spans="1:9">
      <c r="A20" s="92" t="s">
        <v>341</v>
      </c>
      <c r="B20" s="101">
        <v>2111</v>
      </c>
      <c r="C20" s="262">
        <v>48.8</v>
      </c>
      <c r="D20" s="262">
        <v>121.5</v>
      </c>
      <c r="E20" s="262">
        <v>0</v>
      </c>
      <c r="F20" s="262">
        <v>121.5</v>
      </c>
      <c r="G20" s="263">
        <f>F20-E20</f>
        <v>121.5</v>
      </c>
      <c r="H20" s="95" t="e">
        <f t="shared" si="1"/>
        <v>#DIV/0!</v>
      </c>
    </row>
    <row r="21" spans="1:9" s="19" customFormat="1" ht="18.75" customHeight="1">
      <c r="A21" s="110" t="s">
        <v>342</v>
      </c>
      <c r="B21" s="113">
        <v>2112</v>
      </c>
      <c r="C21" s="262">
        <v>0</v>
      </c>
      <c r="D21" s="262">
        <v>0</v>
      </c>
      <c r="E21" s="262">
        <v>0</v>
      </c>
      <c r="F21" s="262">
        <v>0</v>
      </c>
      <c r="G21" s="263">
        <f>F21-E21</f>
        <v>0</v>
      </c>
      <c r="H21" s="95" t="e">
        <f t="shared" si="1"/>
        <v>#DIV/0!</v>
      </c>
    </row>
    <row r="22" spans="1:9">
      <c r="A22" s="110" t="s">
        <v>76</v>
      </c>
      <c r="B22" s="113">
        <v>2113</v>
      </c>
      <c r="C22" s="262">
        <v>0</v>
      </c>
      <c r="D22" s="262">
        <v>0</v>
      </c>
      <c r="E22" s="262">
        <v>0</v>
      </c>
      <c r="F22" s="262">
        <v>0</v>
      </c>
      <c r="G22" s="263">
        <f>F22-E22</f>
        <v>0</v>
      </c>
      <c r="H22" s="95" t="e">
        <f t="shared" si="1"/>
        <v>#DIV/0!</v>
      </c>
    </row>
    <row r="23" spans="1:9" s="21" customFormat="1">
      <c r="A23" s="110" t="s">
        <v>91</v>
      </c>
      <c r="B23" s="113">
        <v>2114</v>
      </c>
      <c r="C23" s="262">
        <v>0</v>
      </c>
      <c r="D23" s="262">
        <v>0</v>
      </c>
      <c r="E23" s="262">
        <v>0</v>
      </c>
      <c r="F23" s="262">
        <v>0</v>
      </c>
      <c r="G23" s="263">
        <f t="shared" ref="G23:G40" si="2">F23-E23</f>
        <v>0</v>
      </c>
      <c r="H23" s="95" t="e">
        <f t="shared" si="1"/>
        <v>#DIV/0!</v>
      </c>
      <c r="I23" s="18"/>
    </row>
    <row r="24" spans="1:9" ht="20.100000000000001" customHeight="1">
      <c r="A24" s="110" t="s">
        <v>359</v>
      </c>
      <c r="B24" s="113">
        <v>2115</v>
      </c>
      <c r="C24" s="262">
        <v>0</v>
      </c>
      <c r="D24" s="262">
        <v>0</v>
      </c>
      <c r="E24" s="262">
        <v>0</v>
      </c>
      <c r="F24" s="262">
        <v>0</v>
      </c>
      <c r="G24" s="263">
        <f t="shared" si="2"/>
        <v>0</v>
      </c>
      <c r="H24" s="95" t="e">
        <f t="shared" si="1"/>
        <v>#DIV/0!</v>
      </c>
    </row>
    <row r="25" spans="1:9" ht="20.100000000000001" customHeight="1">
      <c r="A25" s="110" t="s">
        <v>75</v>
      </c>
      <c r="B25" s="113">
        <v>2116</v>
      </c>
      <c r="C25" s="262">
        <v>19.2</v>
      </c>
      <c r="D25" s="262">
        <v>23.2</v>
      </c>
      <c r="E25" s="262">
        <v>20.399999999999999</v>
      </c>
      <c r="F25" s="262">
        <v>23.2</v>
      </c>
      <c r="G25" s="263">
        <f t="shared" si="2"/>
        <v>2.8000000000000007</v>
      </c>
      <c r="H25" s="95">
        <f t="shared" si="1"/>
        <v>113.72549019607843</v>
      </c>
    </row>
    <row r="26" spans="1:9" ht="20.100000000000001" customHeight="1">
      <c r="A26" s="110" t="s">
        <v>346</v>
      </c>
      <c r="B26" s="113">
        <v>2117</v>
      </c>
      <c r="C26" s="262">
        <v>0.8</v>
      </c>
      <c r="D26" s="262">
        <v>0.9</v>
      </c>
      <c r="E26" s="262">
        <v>1</v>
      </c>
      <c r="F26" s="262">
        <v>0.9</v>
      </c>
      <c r="G26" s="263">
        <f t="shared" si="2"/>
        <v>-9.9999999999999978E-2</v>
      </c>
      <c r="H26" s="95">
        <f t="shared" si="1"/>
        <v>90</v>
      </c>
    </row>
    <row r="27" spans="1:9" ht="37.5">
      <c r="A27" s="111" t="s">
        <v>347</v>
      </c>
      <c r="B27" s="114">
        <v>2120</v>
      </c>
      <c r="C27" s="264">
        <f>SUM(C28:C31)</f>
        <v>64.3</v>
      </c>
      <c r="D27" s="264">
        <f>SUM(D28:D31)</f>
        <v>76.7</v>
      </c>
      <c r="E27" s="264">
        <f>SUM(E28:E31)</f>
        <v>68.2</v>
      </c>
      <c r="F27" s="264">
        <f>SUM(F28:F31)</f>
        <v>76.7</v>
      </c>
      <c r="G27" s="264">
        <f t="shared" si="2"/>
        <v>8.5</v>
      </c>
      <c r="H27" s="100">
        <f t="shared" si="1"/>
        <v>112.46334310850439</v>
      </c>
    </row>
    <row r="28" spans="1:9" ht="20.100000000000001" customHeight="1">
      <c r="A28" s="110" t="s">
        <v>75</v>
      </c>
      <c r="B28" s="113">
        <v>2121</v>
      </c>
      <c r="C28" s="262">
        <v>57.6</v>
      </c>
      <c r="D28" s="262">
        <v>69.400000000000006</v>
      </c>
      <c r="E28" s="262">
        <v>61.4</v>
      </c>
      <c r="F28" s="262">
        <v>69.400000000000006</v>
      </c>
      <c r="G28" s="262"/>
      <c r="H28" s="95">
        <f t="shared" si="1"/>
        <v>113.02931596091206</v>
      </c>
    </row>
    <row r="29" spans="1:9" ht="20.100000000000001" customHeight="1">
      <c r="A29" s="110" t="s">
        <v>348</v>
      </c>
      <c r="B29" s="113">
        <v>2122</v>
      </c>
      <c r="C29" s="262">
        <v>0</v>
      </c>
      <c r="D29" s="262">
        <v>0</v>
      </c>
      <c r="E29" s="262">
        <v>0</v>
      </c>
      <c r="F29" s="262"/>
      <c r="G29" s="262"/>
      <c r="H29" s="95" t="e">
        <f t="shared" si="1"/>
        <v>#DIV/0!</v>
      </c>
    </row>
    <row r="30" spans="1:9" ht="20.100000000000001" customHeight="1">
      <c r="A30" s="110" t="s">
        <v>349</v>
      </c>
      <c r="B30" s="113">
        <v>2123</v>
      </c>
      <c r="C30" s="262">
        <v>0</v>
      </c>
      <c r="D30" s="262">
        <v>0</v>
      </c>
      <c r="E30" s="262">
        <v>0</v>
      </c>
      <c r="F30" s="262"/>
      <c r="G30" s="262"/>
      <c r="H30" s="95" t="e">
        <f t="shared" si="1"/>
        <v>#DIV/0!</v>
      </c>
    </row>
    <row r="31" spans="1:9" s="19" customFormat="1">
      <c r="A31" s="110" t="s">
        <v>346</v>
      </c>
      <c r="B31" s="113">
        <v>2124</v>
      </c>
      <c r="C31" s="262">
        <v>6.7</v>
      </c>
      <c r="D31" s="262">
        <v>7.3</v>
      </c>
      <c r="E31" s="262">
        <v>6.8</v>
      </c>
      <c r="F31" s="262">
        <v>7.3</v>
      </c>
      <c r="G31" s="263">
        <f t="shared" si="2"/>
        <v>0.5</v>
      </c>
      <c r="H31" s="95">
        <f t="shared" si="1"/>
        <v>107.35294117647058</v>
      </c>
    </row>
    <row r="32" spans="1:9" ht="34.5" customHeight="1">
      <c r="A32" s="111" t="s">
        <v>422</v>
      </c>
      <c r="B32" s="114">
        <v>2130</v>
      </c>
      <c r="C32" s="264">
        <f>SUM(C33:C36)</f>
        <v>114.6</v>
      </c>
      <c r="D32" s="264">
        <f>SUM(D33:D36)</f>
        <v>225.4</v>
      </c>
      <c r="E32" s="264">
        <f>SUM(E33:E36)</f>
        <v>122.8</v>
      </c>
      <c r="F32" s="264">
        <f>SUM(F33:F36)</f>
        <v>225.4</v>
      </c>
      <c r="G32" s="264">
        <f t="shared" si="2"/>
        <v>102.60000000000001</v>
      </c>
      <c r="H32" s="100">
        <f t="shared" si="1"/>
        <v>183.55048859934854</v>
      </c>
    </row>
    <row r="33" spans="1:10" ht="34.5" customHeight="1">
      <c r="A33" s="110" t="s">
        <v>439</v>
      </c>
      <c r="B33" s="113">
        <v>2131</v>
      </c>
      <c r="C33" s="265">
        <v>0</v>
      </c>
      <c r="D33" s="265">
        <v>40.6</v>
      </c>
      <c r="E33" s="232">
        <v>0</v>
      </c>
      <c r="F33" s="265">
        <v>40.6</v>
      </c>
      <c r="G33" s="265"/>
      <c r="H33" s="233"/>
    </row>
    <row r="34" spans="1:10" s="19" customFormat="1" ht="20.100000000000001" customHeight="1">
      <c r="A34" s="110" t="s">
        <v>350</v>
      </c>
      <c r="B34" s="113">
        <v>2132</v>
      </c>
      <c r="C34" s="262">
        <v>0</v>
      </c>
      <c r="D34" s="262">
        <v>0</v>
      </c>
      <c r="E34" s="219">
        <v>0</v>
      </c>
      <c r="F34" s="262">
        <v>0</v>
      </c>
      <c r="G34" s="263">
        <f t="shared" si="2"/>
        <v>0</v>
      </c>
      <c r="H34" s="95" t="e">
        <f t="shared" si="1"/>
        <v>#DIV/0!</v>
      </c>
    </row>
    <row r="35" spans="1:10" ht="19.5" customHeight="1">
      <c r="A35" s="110" t="s">
        <v>351</v>
      </c>
      <c r="B35" s="113">
        <v>2133</v>
      </c>
      <c r="C35" s="262">
        <v>92.7</v>
      </c>
      <c r="D35" s="262">
        <v>113.2</v>
      </c>
      <c r="E35" s="262">
        <v>100</v>
      </c>
      <c r="F35" s="262">
        <v>113.2</v>
      </c>
      <c r="G35" s="263">
        <f t="shared" si="2"/>
        <v>13.200000000000003</v>
      </c>
      <c r="H35" s="95">
        <f t="shared" si="1"/>
        <v>113.20000000000002</v>
      </c>
    </row>
    <row r="36" spans="1:10" ht="20.100000000000001" customHeight="1">
      <c r="A36" s="110" t="s">
        <v>352</v>
      </c>
      <c r="B36" s="113">
        <v>2134</v>
      </c>
      <c r="C36" s="262">
        <v>21.9</v>
      </c>
      <c r="D36" s="262">
        <v>71.599999999999994</v>
      </c>
      <c r="E36" s="262">
        <v>22.8</v>
      </c>
      <c r="F36" s="262">
        <v>71.599999999999994</v>
      </c>
      <c r="G36" s="262">
        <f t="shared" si="2"/>
        <v>48.8</v>
      </c>
      <c r="H36" s="95">
        <f t="shared" si="1"/>
        <v>314.03508771929819</v>
      </c>
    </row>
    <row r="37" spans="1:10" ht="20.100000000000001" customHeight="1">
      <c r="A37" s="111" t="s">
        <v>353</v>
      </c>
      <c r="B37" s="114">
        <v>2140</v>
      </c>
      <c r="C37" s="264">
        <f>SUM(C38:C39)</f>
        <v>0</v>
      </c>
      <c r="D37" s="264">
        <v>0</v>
      </c>
      <c r="E37" s="264">
        <f>SUM(E38:E39)</f>
        <v>0</v>
      </c>
      <c r="F37" s="264">
        <f>SUM(F38:F39)</f>
        <v>0</v>
      </c>
      <c r="G37" s="265"/>
      <c r="H37" s="100" t="e">
        <f t="shared" si="1"/>
        <v>#DIV/0!</v>
      </c>
    </row>
    <row r="38" spans="1:10" ht="37.5">
      <c r="A38" s="110" t="s">
        <v>115</v>
      </c>
      <c r="B38" s="113">
        <v>2141</v>
      </c>
      <c r="C38" s="262">
        <v>0</v>
      </c>
      <c r="D38" s="262">
        <v>0</v>
      </c>
      <c r="E38" s="262">
        <v>0</v>
      </c>
      <c r="F38" s="262">
        <v>0</v>
      </c>
      <c r="G38" s="262"/>
      <c r="H38" s="95" t="e">
        <f t="shared" si="1"/>
        <v>#DIV/0!</v>
      </c>
    </row>
    <row r="39" spans="1:10" s="19" customFormat="1" ht="20.100000000000001" customHeight="1">
      <c r="A39" s="110" t="s">
        <v>354</v>
      </c>
      <c r="B39" s="113">
        <v>2142</v>
      </c>
      <c r="C39" s="262">
        <v>0</v>
      </c>
      <c r="D39" s="262">
        <v>0</v>
      </c>
      <c r="E39" s="262">
        <v>0</v>
      </c>
      <c r="F39" s="262">
        <v>0</v>
      </c>
      <c r="G39" s="263">
        <f t="shared" si="2"/>
        <v>0</v>
      </c>
      <c r="H39" s="95" t="e">
        <f t="shared" si="1"/>
        <v>#DIV/0!</v>
      </c>
    </row>
    <row r="40" spans="1:10" s="19" customFormat="1" ht="21.75" customHeight="1">
      <c r="A40" s="111" t="s">
        <v>423</v>
      </c>
      <c r="B40" s="114">
        <v>2200</v>
      </c>
      <c r="C40" s="264">
        <f>SUM(C19,C27,C32,C37)</f>
        <v>247.7</v>
      </c>
      <c r="D40" s="264">
        <f>SUM(D19,D27,D32,D37)</f>
        <v>447.70000000000005</v>
      </c>
      <c r="E40" s="264">
        <f>SUM(E19,E27,E32,E37)</f>
        <v>212.39999999999998</v>
      </c>
      <c r="F40" s="264">
        <f>SUM(F19,F27,F32,F37)</f>
        <v>447.70000000000005</v>
      </c>
      <c r="G40" s="264">
        <f t="shared" si="2"/>
        <v>235.30000000000007</v>
      </c>
      <c r="H40" s="100">
        <f t="shared" si="1"/>
        <v>210.78154425612058</v>
      </c>
      <c r="I40" s="18"/>
    </row>
    <row r="41" spans="1:10" s="19" customFormat="1">
      <c r="A41" s="234"/>
      <c r="B41" s="235"/>
      <c r="C41" s="235"/>
      <c r="D41" s="235"/>
      <c r="E41" s="235"/>
      <c r="F41" s="235"/>
      <c r="G41" s="235"/>
      <c r="H41" s="235"/>
    </row>
    <row r="42" spans="1:10" s="19" customFormat="1">
      <c r="A42" s="234"/>
      <c r="B42" s="235"/>
      <c r="C42" s="235"/>
      <c r="D42" s="235"/>
      <c r="E42" s="235"/>
      <c r="F42" s="235"/>
      <c r="G42" s="235"/>
      <c r="H42" s="235"/>
    </row>
    <row r="43" spans="1:10" s="19" customFormat="1">
      <c r="A43" s="234"/>
      <c r="B43" s="235"/>
      <c r="C43" s="235"/>
      <c r="D43" s="235"/>
      <c r="E43" s="235"/>
      <c r="F43" s="235"/>
      <c r="G43" s="235"/>
      <c r="H43" s="235"/>
    </row>
    <row r="44" spans="1:10" s="2" customFormat="1" ht="27.75" customHeight="1">
      <c r="A44" s="223" t="s">
        <v>466</v>
      </c>
      <c r="B44" s="227"/>
      <c r="C44" s="316" t="s">
        <v>159</v>
      </c>
      <c r="D44" s="316"/>
      <c r="E44" s="228"/>
      <c r="F44" s="317" t="s">
        <v>467</v>
      </c>
      <c r="G44" s="317"/>
      <c r="H44" s="317"/>
    </row>
    <row r="45" spans="1:10" s="1" customFormat="1">
      <c r="A45" s="230" t="s">
        <v>208</v>
      </c>
      <c r="B45" s="229"/>
      <c r="C45" s="314" t="s">
        <v>167</v>
      </c>
      <c r="D45" s="314"/>
      <c r="E45" s="229"/>
      <c r="F45" s="325" t="s">
        <v>209</v>
      </c>
      <c r="G45" s="325"/>
      <c r="H45" s="325"/>
    </row>
    <row r="46" spans="1:10" s="20" customFormat="1">
      <c r="A46" s="116"/>
      <c r="B46" s="115"/>
      <c r="C46" s="115"/>
      <c r="D46" s="115"/>
      <c r="E46" s="115"/>
      <c r="F46" s="115"/>
      <c r="G46" s="115"/>
      <c r="H46" s="115"/>
      <c r="I46" s="18"/>
      <c r="J46" s="18"/>
    </row>
    <row r="47" spans="1:10" s="20" customFormat="1">
      <c r="A47" s="116"/>
      <c r="B47" s="115"/>
      <c r="C47" s="115"/>
      <c r="D47" s="115"/>
      <c r="E47" s="115"/>
      <c r="F47" s="115"/>
      <c r="G47" s="115"/>
      <c r="H47" s="115"/>
      <c r="I47" s="18"/>
      <c r="J47" s="18"/>
    </row>
    <row r="48" spans="1:10" s="20" customFormat="1">
      <c r="A48" s="116"/>
      <c r="B48" s="115"/>
      <c r="C48" s="115"/>
      <c r="D48" s="115"/>
      <c r="E48" s="115"/>
      <c r="F48" s="115"/>
      <c r="G48" s="115"/>
      <c r="H48" s="115"/>
      <c r="I48" s="18"/>
      <c r="J48" s="18"/>
    </row>
    <row r="49" spans="1:10" s="20" customFormat="1">
      <c r="A49" s="116"/>
      <c r="B49" s="115"/>
      <c r="C49" s="115"/>
      <c r="D49" s="115"/>
      <c r="E49" s="115"/>
      <c r="F49" s="115"/>
      <c r="G49" s="115"/>
      <c r="H49" s="115"/>
      <c r="I49" s="18"/>
      <c r="J49" s="18"/>
    </row>
    <row r="50" spans="1:10" s="20" customFormat="1">
      <c r="A50" s="116"/>
      <c r="B50" s="115"/>
      <c r="C50" s="115"/>
      <c r="D50" s="115"/>
      <c r="E50" s="115"/>
      <c r="F50" s="115"/>
      <c r="G50" s="115"/>
      <c r="H50" s="115"/>
      <c r="I50" s="18"/>
      <c r="J50" s="18"/>
    </row>
    <row r="51" spans="1:10" s="20" customFormat="1">
      <c r="A51" s="116"/>
      <c r="B51" s="115"/>
      <c r="C51" s="115"/>
      <c r="D51" s="115"/>
      <c r="E51" s="115"/>
      <c r="F51" s="115"/>
      <c r="G51" s="115"/>
      <c r="H51" s="115"/>
      <c r="I51" s="18"/>
      <c r="J51" s="18"/>
    </row>
    <row r="52" spans="1:10" s="20" customFormat="1">
      <c r="A52" s="116"/>
      <c r="B52" s="115"/>
      <c r="C52" s="115"/>
      <c r="D52" s="115"/>
      <c r="E52" s="115"/>
      <c r="F52" s="115"/>
      <c r="G52" s="115"/>
      <c r="H52" s="115"/>
      <c r="I52" s="18"/>
      <c r="J52" s="18"/>
    </row>
    <row r="53" spans="1:10" s="20" customFormat="1">
      <c r="A53" s="116"/>
      <c r="B53" s="115"/>
      <c r="C53" s="115"/>
      <c r="D53" s="115"/>
      <c r="E53" s="115"/>
      <c r="F53" s="115"/>
      <c r="G53" s="115"/>
      <c r="H53" s="115"/>
      <c r="I53" s="18"/>
      <c r="J53" s="18"/>
    </row>
    <row r="54" spans="1:10" s="20" customFormat="1">
      <c r="A54" s="116"/>
      <c r="B54" s="115"/>
      <c r="C54" s="115"/>
      <c r="D54" s="115"/>
      <c r="E54" s="115"/>
      <c r="F54" s="115"/>
      <c r="G54" s="115"/>
      <c r="H54" s="115"/>
      <c r="I54" s="18"/>
      <c r="J54" s="18"/>
    </row>
    <row r="55" spans="1:10" s="20" customFormat="1">
      <c r="A55" s="116"/>
      <c r="B55" s="115"/>
      <c r="C55" s="115"/>
      <c r="D55" s="115"/>
      <c r="E55" s="115"/>
      <c r="F55" s="115"/>
      <c r="G55" s="115"/>
      <c r="H55" s="115"/>
      <c r="I55" s="18"/>
      <c r="J55" s="18"/>
    </row>
    <row r="56" spans="1:10" s="20" customFormat="1">
      <c r="A56" s="116"/>
      <c r="B56" s="115"/>
      <c r="C56" s="115"/>
      <c r="D56" s="115"/>
      <c r="E56" s="115"/>
      <c r="F56" s="115"/>
      <c r="G56" s="115"/>
      <c r="H56" s="115"/>
      <c r="I56" s="18"/>
      <c r="J56" s="18"/>
    </row>
    <row r="57" spans="1:10" s="20" customFormat="1">
      <c r="A57" s="116"/>
      <c r="B57" s="115"/>
      <c r="C57" s="115"/>
      <c r="D57" s="115"/>
      <c r="E57" s="115"/>
      <c r="F57" s="115"/>
      <c r="G57" s="115"/>
      <c r="H57" s="115"/>
      <c r="I57" s="18"/>
      <c r="J57" s="18"/>
    </row>
    <row r="58" spans="1:10" s="20" customFormat="1">
      <c r="A58" s="116"/>
      <c r="B58" s="115"/>
      <c r="C58" s="115"/>
      <c r="D58" s="115"/>
      <c r="E58" s="115"/>
      <c r="F58" s="115"/>
      <c r="G58" s="115"/>
      <c r="H58" s="115"/>
      <c r="I58" s="18"/>
      <c r="J58" s="18"/>
    </row>
    <row r="59" spans="1:10" s="20" customFormat="1">
      <c r="A59" s="116"/>
      <c r="B59" s="115"/>
      <c r="C59" s="115"/>
      <c r="D59" s="115"/>
      <c r="E59" s="115"/>
      <c r="F59" s="115"/>
      <c r="G59" s="115"/>
      <c r="H59" s="115"/>
      <c r="I59" s="18"/>
      <c r="J59" s="18"/>
    </row>
    <row r="60" spans="1:10" s="20" customFormat="1">
      <c r="A60" s="116"/>
      <c r="B60" s="115"/>
      <c r="C60" s="115"/>
      <c r="D60" s="115"/>
      <c r="E60" s="115"/>
      <c r="F60" s="115"/>
      <c r="G60" s="115"/>
      <c r="H60" s="115"/>
      <c r="I60" s="18"/>
      <c r="J60" s="18"/>
    </row>
    <row r="61" spans="1:10" s="20" customFormat="1">
      <c r="A61" s="116"/>
      <c r="B61" s="115"/>
      <c r="C61" s="115"/>
      <c r="D61" s="115"/>
      <c r="E61" s="115"/>
      <c r="F61" s="115"/>
      <c r="G61" s="115"/>
      <c r="H61" s="115"/>
      <c r="I61" s="18"/>
      <c r="J61" s="18"/>
    </row>
    <row r="62" spans="1:10" s="20" customFormat="1">
      <c r="A62" s="116"/>
      <c r="B62" s="115"/>
      <c r="C62" s="115"/>
      <c r="D62" s="115"/>
      <c r="E62" s="115"/>
      <c r="F62" s="115"/>
      <c r="G62" s="115"/>
      <c r="H62" s="115"/>
      <c r="I62" s="18"/>
      <c r="J62" s="18"/>
    </row>
    <row r="63" spans="1:10" s="20" customFormat="1">
      <c r="A63" s="116"/>
      <c r="B63" s="115"/>
      <c r="C63" s="115"/>
      <c r="D63" s="115"/>
      <c r="E63" s="115"/>
      <c r="F63" s="115"/>
      <c r="G63" s="115"/>
      <c r="H63" s="115"/>
      <c r="I63" s="18"/>
      <c r="J63" s="18"/>
    </row>
    <row r="64" spans="1:10" s="20" customFormat="1">
      <c r="A64" s="116"/>
      <c r="B64" s="115"/>
      <c r="C64" s="115"/>
      <c r="D64" s="115"/>
      <c r="E64" s="115"/>
      <c r="F64" s="115"/>
      <c r="G64" s="115"/>
      <c r="H64" s="115"/>
      <c r="I64" s="18"/>
      <c r="J64" s="18"/>
    </row>
    <row r="65" spans="1:10" s="20" customFormat="1">
      <c r="A65" s="116"/>
      <c r="B65" s="115"/>
      <c r="C65" s="115"/>
      <c r="D65" s="115"/>
      <c r="E65" s="115"/>
      <c r="F65" s="115"/>
      <c r="G65" s="115"/>
      <c r="H65" s="115"/>
      <c r="I65" s="18"/>
      <c r="J65" s="18"/>
    </row>
    <row r="66" spans="1:10" s="20" customFormat="1">
      <c r="A66" s="116"/>
      <c r="B66" s="115"/>
      <c r="C66" s="115"/>
      <c r="D66" s="115"/>
      <c r="E66" s="115"/>
      <c r="F66" s="115"/>
      <c r="G66" s="115"/>
      <c r="H66" s="115"/>
      <c r="I66" s="18"/>
      <c r="J66" s="18"/>
    </row>
    <row r="67" spans="1:10" s="20" customFormat="1">
      <c r="A67" s="116"/>
      <c r="B67" s="115"/>
      <c r="C67" s="115"/>
      <c r="D67" s="115"/>
      <c r="E67" s="115"/>
      <c r="F67" s="115"/>
      <c r="G67" s="115"/>
      <c r="H67" s="115"/>
      <c r="I67" s="18"/>
      <c r="J67" s="18"/>
    </row>
    <row r="68" spans="1:10" s="20" customFormat="1">
      <c r="A68" s="116"/>
      <c r="B68" s="115"/>
      <c r="C68" s="115"/>
      <c r="D68" s="115"/>
      <c r="E68" s="115"/>
      <c r="F68" s="115"/>
      <c r="G68" s="115"/>
      <c r="H68" s="115"/>
      <c r="I68" s="18"/>
      <c r="J68" s="18"/>
    </row>
    <row r="69" spans="1:10" s="20" customFormat="1">
      <c r="A69" s="116"/>
      <c r="B69" s="115"/>
      <c r="C69" s="115"/>
      <c r="D69" s="115"/>
      <c r="E69" s="115"/>
      <c r="F69" s="115"/>
      <c r="G69" s="115"/>
      <c r="H69" s="115"/>
      <c r="I69" s="18"/>
      <c r="J69" s="18"/>
    </row>
    <row r="70" spans="1:10" s="20" customFormat="1">
      <c r="A70" s="116"/>
      <c r="B70" s="115"/>
      <c r="C70" s="115"/>
      <c r="D70" s="115"/>
      <c r="E70" s="115"/>
      <c r="F70" s="115"/>
      <c r="G70" s="115"/>
      <c r="H70" s="115"/>
      <c r="I70" s="18"/>
      <c r="J70" s="18"/>
    </row>
    <row r="71" spans="1:10" s="20" customFormat="1">
      <c r="A71" s="116"/>
      <c r="B71" s="115"/>
      <c r="C71" s="115"/>
      <c r="D71" s="115"/>
      <c r="E71" s="115"/>
      <c r="F71" s="115"/>
      <c r="G71" s="115"/>
      <c r="H71" s="115"/>
      <c r="I71" s="18"/>
      <c r="J71" s="18"/>
    </row>
    <row r="72" spans="1:10" s="20" customFormat="1">
      <c r="A72" s="116"/>
      <c r="B72" s="115"/>
      <c r="C72" s="115"/>
      <c r="D72" s="115"/>
      <c r="E72" s="115"/>
      <c r="F72" s="115"/>
      <c r="G72" s="115"/>
      <c r="H72" s="115"/>
      <c r="I72" s="18"/>
      <c r="J72" s="18"/>
    </row>
    <row r="73" spans="1:10" s="20" customFormat="1">
      <c r="A73" s="116"/>
      <c r="B73" s="115"/>
      <c r="C73" s="115"/>
      <c r="D73" s="115"/>
      <c r="E73" s="115"/>
      <c r="F73" s="115"/>
      <c r="G73" s="115"/>
      <c r="H73" s="115"/>
      <c r="I73" s="18"/>
      <c r="J73" s="18"/>
    </row>
    <row r="74" spans="1:10" s="20" customFormat="1">
      <c r="A74" s="116"/>
      <c r="B74" s="115"/>
      <c r="C74" s="115"/>
      <c r="D74" s="115"/>
      <c r="E74" s="115"/>
      <c r="F74" s="115"/>
      <c r="G74" s="115"/>
      <c r="H74" s="115"/>
      <c r="I74" s="18"/>
      <c r="J74" s="18"/>
    </row>
    <row r="75" spans="1:10" s="20" customFormat="1">
      <c r="A75" s="116"/>
      <c r="B75" s="115"/>
      <c r="C75" s="115"/>
      <c r="D75" s="115"/>
      <c r="E75" s="115"/>
      <c r="F75" s="115"/>
      <c r="G75" s="115"/>
      <c r="H75" s="115"/>
      <c r="I75" s="18"/>
      <c r="J75" s="18"/>
    </row>
    <row r="76" spans="1:10" s="20" customFormat="1">
      <c r="A76" s="116"/>
      <c r="B76" s="115"/>
      <c r="C76" s="115"/>
      <c r="D76" s="115"/>
      <c r="E76" s="115"/>
      <c r="F76" s="115"/>
      <c r="G76" s="115"/>
      <c r="H76" s="115"/>
      <c r="I76" s="18"/>
      <c r="J76" s="18"/>
    </row>
    <row r="77" spans="1:10" s="20" customFormat="1">
      <c r="A77" s="116"/>
      <c r="B77" s="115"/>
      <c r="C77" s="115"/>
      <c r="D77" s="115"/>
      <c r="E77" s="115"/>
      <c r="F77" s="115"/>
      <c r="G77" s="115"/>
      <c r="H77" s="115"/>
      <c r="I77" s="18"/>
      <c r="J77" s="18"/>
    </row>
    <row r="78" spans="1:10" s="20" customFormat="1">
      <c r="A78" s="116"/>
      <c r="B78" s="115"/>
      <c r="C78" s="115"/>
      <c r="D78" s="115"/>
      <c r="E78" s="115"/>
      <c r="F78" s="115"/>
      <c r="G78" s="115"/>
      <c r="H78" s="115"/>
      <c r="I78" s="18"/>
      <c r="J78" s="18"/>
    </row>
    <row r="79" spans="1:10" s="20" customFormat="1">
      <c r="A79" s="116"/>
      <c r="B79" s="115"/>
      <c r="C79" s="115"/>
      <c r="D79" s="115"/>
      <c r="E79" s="115"/>
      <c r="F79" s="115"/>
      <c r="G79" s="115"/>
      <c r="H79" s="115"/>
      <c r="I79" s="18"/>
      <c r="J79" s="18"/>
    </row>
    <row r="80" spans="1:10" s="20" customFormat="1">
      <c r="A80" s="116"/>
      <c r="B80" s="115"/>
      <c r="C80" s="115"/>
      <c r="D80" s="115"/>
      <c r="E80" s="115"/>
      <c r="F80" s="115"/>
      <c r="G80" s="115"/>
      <c r="H80" s="115"/>
      <c r="I80" s="18"/>
      <c r="J80" s="18"/>
    </row>
    <row r="81" spans="1:10" s="20" customFormat="1">
      <c r="A81" s="116"/>
      <c r="B81" s="115"/>
      <c r="C81" s="115"/>
      <c r="D81" s="115"/>
      <c r="E81" s="115"/>
      <c r="F81" s="115"/>
      <c r="G81" s="115"/>
      <c r="H81" s="115"/>
      <c r="I81" s="18"/>
      <c r="J81" s="18"/>
    </row>
    <row r="82" spans="1:10" s="20" customFormat="1">
      <c r="A82" s="116"/>
      <c r="B82" s="115"/>
      <c r="C82" s="115"/>
      <c r="D82" s="115"/>
      <c r="E82" s="115"/>
      <c r="F82" s="115"/>
      <c r="G82" s="115"/>
      <c r="H82" s="115"/>
      <c r="I82" s="18"/>
      <c r="J82" s="18"/>
    </row>
    <row r="83" spans="1:10" s="20" customFormat="1">
      <c r="A83" s="116"/>
      <c r="B83" s="115"/>
      <c r="C83" s="115"/>
      <c r="D83" s="115"/>
      <c r="E83" s="115"/>
      <c r="F83" s="115"/>
      <c r="G83" s="115"/>
      <c r="H83" s="115"/>
      <c r="I83" s="18"/>
      <c r="J83" s="18"/>
    </row>
    <row r="84" spans="1:10" s="20" customFormat="1">
      <c r="A84" s="116"/>
      <c r="B84" s="115"/>
      <c r="C84" s="115"/>
      <c r="D84" s="115"/>
      <c r="E84" s="115"/>
      <c r="F84" s="115"/>
      <c r="G84" s="115"/>
      <c r="H84" s="115"/>
      <c r="I84" s="18"/>
      <c r="J84" s="18"/>
    </row>
    <row r="85" spans="1:10" s="20" customFormat="1">
      <c r="A85" s="116"/>
      <c r="B85" s="115"/>
      <c r="C85" s="115"/>
      <c r="D85" s="115"/>
      <c r="E85" s="115"/>
      <c r="F85" s="115"/>
      <c r="G85" s="115"/>
      <c r="H85" s="115"/>
      <c r="I85" s="18"/>
      <c r="J85" s="18"/>
    </row>
    <row r="86" spans="1:10" s="20" customFormat="1">
      <c r="A86" s="116"/>
      <c r="B86" s="115"/>
      <c r="C86" s="115"/>
      <c r="D86" s="115"/>
      <c r="E86" s="115"/>
      <c r="F86" s="115"/>
      <c r="G86" s="115"/>
      <c r="H86" s="115"/>
      <c r="I86" s="18"/>
      <c r="J86" s="18"/>
    </row>
    <row r="87" spans="1:10" s="20" customFormat="1">
      <c r="A87" s="116"/>
      <c r="B87" s="115"/>
      <c r="C87" s="115"/>
      <c r="D87" s="115"/>
      <c r="E87" s="115"/>
      <c r="F87" s="115"/>
      <c r="G87" s="115"/>
      <c r="H87" s="115"/>
      <c r="I87" s="18"/>
      <c r="J87" s="18"/>
    </row>
    <row r="88" spans="1:10" s="20" customFormat="1">
      <c r="A88" s="116"/>
      <c r="B88" s="115"/>
      <c r="C88" s="115"/>
      <c r="D88" s="115"/>
      <c r="E88" s="115"/>
      <c r="F88" s="115"/>
      <c r="G88" s="115"/>
      <c r="H88" s="115"/>
      <c r="I88" s="18"/>
      <c r="J88" s="18"/>
    </row>
    <row r="89" spans="1:10" s="20" customFormat="1">
      <c r="A89" s="116"/>
      <c r="B89" s="115"/>
      <c r="C89" s="115"/>
      <c r="D89" s="115"/>
      <c r="E89" s="115"/>
      <c r="F89" s="115"/>
      <c r="G89" s="115"/>
      <c r="H89" s="115"/>
      <c r="I89" s="18"/>
      <c r="J89" s="18"/>
    </row>
    <row r="90" spans="1:10" s="20" customFormat="1">
      <c r="A90" s="116"/>
      <c r="B90" s="115"/>
      <c r="C90" s="115"/>
      <c r="D90" s="115"/>
      <c r="E90" s="115"/>
      <c r="F90" s="115"/>
      <c r="G90" s="115"/>
      <c r="H90" s="115"/>
      <c r="I90" s="18"/>
      <c r="J90" s="18"/>
    </row>
    <row r="91" spans="1:10" s="20" customFormat="1">
      <c r="A91" s="116"/>
      <c r="B91" s="115"/>
      <c r="C91" s="115"/>
      <c r="D91" s="115"/>
      <c r="E91" s="115"/>
      <c r="F91" s="115"/>
      <c r="G91" s="115"/>
      <c r="H91" s="115"/>
      <c r="I91" s="18"/>
      <c r="J91" s="18"/>
    </row>
    <row r="92" spans="1:10" s="20" customFormat="1">
      <c r="A92" s="116"/>
      <c r="B92" s="115"/>
      <c r="C92" s="115"/>
      <c r="D92" s="115"/>
      <c r="E92" s="115"/>
      <c r="F92" s="115"/>
      <c r="G92" s="115"/>
      <c r="H92" s="115"/>
      <c r="I92" s="18"/>
      <c r="J92" s="18"/>
    </row>
    <row r="93" spans="1:10" s="20" customFormat="1">
      <c r="A93" s="116"/>
      <c r="B93" s="115"/>
      <c r="C93" s="115"/>
      <c r="D93" s="115"/>
      <c r="E93" s="115"/>
      <c r="F93" s="115"/>
      <c r="G93" s="115"/>
      <c r="H93" s="115"/>
      <c r="I93" s="18"/>
      <c r="J93" s="18"/>
    </row>
    <row r="94" spans="1:10" s="20" customFormat="1">
      <c r="A94" s="116"/>
      <c r="B94" s="115"/>
      <c r="C94" s="115"/>
      <c r="D94" s="115"/>
      <c r="E94" s="115"/>
      <c r="F94" s="115"/>
      <c r="G94" s="115"/>
      <c r="H94" s="115"/>
      <c r="I94" s="18"/>
      <c r="J94" s="18"/>
    </row>
    <row r="95" spans="1:10" s="20" customFormat="1">
      <c r="A95" s="116"/>
      <c r="B95" s="115"/>
      <c r="C95" s="115"/>
      <c r="D95" s="115"/>
      <c r="E95" s="115"/>
      <c r="F95" s="115"/>
      <c r="G95" s="115"/>
      <c r="H95" s="115"/>
      <c r="I95" s="18"/>
      <c r="J95" s="18"/>
    </row>
    <row r="96" spans="1:10" s="20" customFormat="1">
      <c r="A96" s="116"/>
      <c r="B96" s="115"/>
      <c r="C96" s="115"/>
      <c r="D96" s="115"/>
      <c r="E96" s="115"/>
      <c r="F96" s="115"/>
      <c r="G96" s="115"/>
      <c r="H96" s="115"/>
      <c r="I96" s="18"/>
      <c r="J96" s="18"/>
    </row>
    <row r="97" spans="1:10" s="20" customFormat="1">
      <c r="A97" s="116"/>
      <c r="B97" s="115"/>
      <c r="C97" s="115"/>
      <c r="D97" s="115"/>
      <c r="E97" s="115"/>
      <c r="F97" s="115"/>
      <c r="G97" s="115"/>
      <c r="H97" s="115"/>
      <c r="I97" s="18"/>
      <c r="J97" s="18"/>
    </row>
    <row r="98" spans="1:10" s="20" customFormat="1">
      <c r="A98" s="116"/>
      <c r="B98" s="115"/>
      <c r="C98" s="115"/>
      <c r="D98" s="115"/>
      <c r="E98" s="115"/>
      <c r="F98" s="115"/>
      <c r="G98" s="115"/>
      <c r="H98" s="115"/>
      <c r="I98" s="18"/>
      <c r="J98" s="18"/>
    </row>
    <row r="99" spans="1:10" s="20" customFormat="1">
      <c r="A99" s="116"/>
      <c r="B99" s="115"/>
      <c r="C99" s="115"/>
      <c r="D99" s="115"/>
      <c r="E99" s="115"/>
      <c r="F99" s="115"/>
      <c r="G99" s="115"/>
      <c r="H99" s="115"/>
      <c r="I99" s="18"/>
      <c r="J99" s="18"/>
    </row>
    <row r="100" spans="1:10" s="20" customFormat="1">
      <c r="A100" s="116"/>
      <c r="B100" s="115"/>
      <c r="C100" s="115"/>
      <c r="D100" s="115"/>
      <c r="E100" s="115"/>
      <c r="F100" s="115"/>
      <c r="G100" s="115"/>
      <c r="H100" s="115"/>
      <c r="I100" s="18"/>
      <c r="J100" s="18"/>
    </row>
    <row r="101" spans="1:10" s="20" customFormat="1">
      <c r="A101" s="116"/>
      <c r="B101" s="115"/>
      <c r="C101" s="115"/>
      <c r="D101" s="115"/>
      <c r="E101" s="115"/>
      <c r="F101" s="115"/>
      <c r="G101" s="115"/>
      <c r="H101" s="115"/>
      <c r="I101" s="18"/>
      <c r="J101" s="18"/>
    </row>
    <row r="102" spans="1:10" s="20" customFormat="1">
      <c r="A102" s="116"/>
      <c r="B102" s="115"/>
      <c r="C102" s="115"/>
      <c r="D102" s="115"/>
      <c r="E102" s="115"/>
      <c r="F102" s="115"/>
      <c r="G102" s="115"/>
      <c r="H102" s="115"/>
      <c r="I102" s="18"/>
      <c r="J102" s="18"/>
    </row>
    <row r="103" spans="1:10" s="20" customFormat="1">
      <c r="A103" s="116"/>
      <c r="B103" s="115"/>
      <c r="C103" s="115"/>
      <c r="D103" s="115"/>
      <c r="E103" s="115"/>
      <c r="F103" s="115"/>
      <c r="G103" s="115"/>
      <c r="H103" s="115"/>
      <c r="I103" s="18"/>
      <c r="J103" s="18"/>
    </row>
    <row r="104" spans="1:10" s="20" customFormat="1">
      <c r="A104" s="116"/>
      <c r="B104" s="115"/>
      <c r="C104" s="115"/>
      <c r="D104" s="115"/>
      <c r="E104" s="115"/>
      <c r="F104" s="115"/>
      <c r="G104" s="115"/>
      <c r="H104" s="115"/>
      <c r="I104" s="18"/>
      <c r="J104" s="18"/>
    </row>
    <row r="105" spans="1:10" s="20" customFormat="1">
      <c r="A105" s="116"/>
      <c r="B105" s="115"/>
      <c r="C105" s="115"/>
      <c r="D105" s="115"/>
      <c r="E105" s="115"/>
      <c r="F105" s="115"/>
      <c r="G105" s="115"/>
      <c r="H105" s="115"/>
      <c r="I105" s="18"/>
      <c r="J105" s="18"/>
    </row>
    <row r="106" spans="1:10" s="20" customFormat="1">
      <c r="A106" s="116"/>
      <c r="B106" s="115"/>
      <c r="C106" s="115"/>
      <c r="D106" s="115"/>
      <c r="E106" s="115"/>
      <c r="F106" s="115"/>
      <c r="G106" s="115"/>
      <c r="H106" s="115"/>
      <c r="I106" s="18"/>
      <c r="J106" s="18"/>
    </row>
    <row r="107" spans="1:10" s="20" customFormat="1">
      <c r="A107" s="116"/>
      <c r="B107" s="115"/>
      <c r="C107" s="115"/>
      <c r="D107" s="115"/>
      <c r="E107" s="115"/>
      <c r="F107" s="115"/>
      <c r="G107" s="115"/>
      <c r="H107" s="115"/>
      <c r="I107" s="18"/>
      <c r="J107" s="18"/>
    </row>
    <row r="108" spans="1:10" s="20" customFormat="1">
      <c r="A108" s="116"/>
      <c r="B108" s="115"/>
      <c r="C108" s="115"/>
      <c r="D108" s="115"/>
      <c r="E108" s="115"/>
      <c r="F108" s="115"/>
      <c r="G108" s="115"/>
      <c r="H108" s="115"/>
      <c r="I108" s="18"/>
      <c r="J108" s="18"/>
    </row>
    <row r="109" spans="1:10" s="20" customFormat="1">
      <c r="A109" s="116"/>
      <c r="B109" s="115"/>
      <c r="C109" s="115"/>
      <c r="D109" s="115"/>
      <c r="E109" s="115"/>
      <c r="F109" s="115"/>
      <c r="G109" s="115"/>
      <c r="H109" s="115"/>
      <c r="I109" s="18"/>
      <c r="J109" s="18"/>
    </row>
    <row r="110" spans="1:10" s="20" customFormat="1">
      <c r="A110" s="116"/>
      <c r="B110" s="115"/>
      <c r="C110" s="115"/>
      <c r="D110" s="115"/>
      <c r="E110" s="115"/>
      <c r="F110" s="115"/>
      <c r="G110" s="115"/>
      <c r="H110" s="115"/>
      <c r="I110" s="18"/>
      <c r="J110" s="18"/>
    </row>
    <row r="111" spans="1:10" s="20" customFormat="1">
      <c r="A111" s="28"/>
      <c r="I111" s="18"/>
      <c r="J111" s="18"/>
    </row>
    <row r="112" spans="1:10" s="20" customFormat="1">
      <c r="A112" s="28"/>
      <c r="I112" s="18"/>
      <c r="J112" s="18"/>
    </row>
    <row r="113" spans="1:10" s="20" customFormat="1">
      <c r="A113" s="28"/>
      <c r="I113" s="18"/>
      <c r="J113" s="18"/>
    </row>
    <row r="114" spans="1:10" s="20" customFormat="1">
      <c r="A114" s="28"/>
      <c r="I114" s="18"/>
      <c r="J114" s="18"/>
    </row>
    <row r="115" spans="1:10" s="20" customFormat="1">
      <c r="A115" s="28"/>
      <c r="I115" s="18"/>
      <c r="J115" s="18"/>
    </row>
    <row r="116" spans="1:10" s="20" customFormat="1">
      <c r="A116" s="28"/>
      <c r="I116" s="18"/>
      <c r="J116" s="18"/>
    </row>
    <row r="117" spans="1:10" s="20" customFormat="1">
      <c r="A117" s="28"/>
      <c r="I117" s="18"/>
      <c r="J117" s="18"/>
    </row>
    <row r="118" spans="1:10" s="20" customFormat="1">
      <c r="A118" s="28"/>
      <c r="I118" s="18"/>
      <c r="J118" s="18"/>
    </row>
    <row r="119" spans="1:10" s="20" customFormat="1">
      <c r="A119" s="28"/>
      <c r="I119" s="18"/>
      <c r="J119" s="18"/>
    </row>
    <row r="120" spans="1:10" s="20" customFormat="1">
      <c r="A120" s="28"/>
      <c r="I120" s="18"/>
      <c r="J120" s="18"/>
    </row>
    <row r="121" spans="1:10" s="20" customFormat="1">
      <c r="A121" s="28"/>
      <c r="I121" s="18"/>
      <c r="J121" s="18"/>
    </row>
    <row r="122" spans="1:10" s="20" customFormat="1">
      <c r="A122" s="28"/>
      <c r="I122" s="18"/>
      <c r="J122" s="18"/>
    </row>
    <row r="123" spans="1:10" s="20" customFormat="1">
      <c r="A123" s="28"/>
      <c r="I123" s="18"/>
      <c r="J123" s="18"/>
    </row>
    <row r="124" spans="1:10" s="20" customFormat="1">
      <c r="A124" s="28"/>
      <c r="I124" s="18"/>
      <c r="J124" s="18"/>
    </row>
    <row r="125" spans="1:10" s="20" customFormat="1">
      <c r="A125" s="28"/>
      <c r="I125" s="18"/>
      <c r="J125" s="18"/>
    </row>
    <row r="126" spans="1:10" s="20" customFormat="1">
      <c r="A126" s="28"/>
      <c r="I126" s="18"/>
      <c r="J126" s="18"/>
    </row>
    <row r="127" spans="1:10" s="20" customFormat="1">
      <c r="A127" s="28"/>
      <c r="I127" s="18"/>
      <c r="J127" s="18"/>
    </row>
    <row r="128" spans="1:10" s="20" customFormat="1">
      <c r="A128" s="28"/>
      <c r="I128" s="18"/>
      <c r="J128" s="18"/>
    </row>
    <row r="129" spans="1:10" s="20" customFormat="1">
      <c r="A129" s="28"/>
      <c r="I129" s="18"/>
      <c r="J129" s="18"/>
    </row>
    <row r="130" spans="1:10" s="20" customFormat="1">
      <c r="A130" s="28"/>
      <c r="I130" s="18"/>
      <c r="J130" s="18"/>
    </row>
    <row r="131" spans="1:10" s="20" customFormat="1">
      <c r="A131" s="28"/>
      <c r="I131" s="18"/>
      <c r="J131" s="18"/>
    </row>
    <row r="132" spans="1:10" s="20" customFormat="1">
      <c r="A132" s="28"/>
      <c r="I132" s="18"/>
      <c r="J132" s="18"/>
    </row>
    <row r="133" spans="1:10" s="20" customFormat="1">
      <c r="A133" s="28"/>
      <c r="I133" s="18"/>
      <c r="J133" s="18"/>
    </row>
    <row r="134" spans="1:10" s="20" customFormat="1">
      <c r="A134" s="28"/>
      <c r="I134" s="18"/>
      <c r="J134" s="18"/>
    </row>
    <row r="135" spans="1:10" s="20" customFormat="1">
      <c r="A135" s="28"/>
      <c r="I135" s="18"/>
      <c r="J135" s="18"/>
    </row>
    <row r="136" spans="1:10" s="20" customFormat="1">
      <c r="A136" s="28"/>
      <c r="I136" s="18"/>
      <c r="J136" s="18"/>
    </row>
    <row r="137" spans="1:10" s="20" customFormat="1">
      <c r="A137" s="28"/>
      <c r="I137" s="18"/>
      <c r="J137" s="18"/>
    </row>
    <row r="138" spans="1:10" s="20" customFormat="1">
      <c r="A138" s="28"/>
      <c r="I138" s="18"/>
      <c r="J138" s="18"/>
    </row>
    <row r="139" spans="1:10" s="20" customFormat="1">
      <c r="A139" s="28"/>
      <c r="I139" s="18"/>
      <c r="J139" s="18"/>
    </row>
    <row r="140" spans="1:10" s="20" customFormat="1">
      <c r="A140" s="28"/>
      <c r="I140" s="18"/>
      <c r="J140" s="18"/>
    </row>
    <row r="141" spans="1:10" s="20" customFormat="1">
      <c r="A141" s="28"/>
      <c r="I141" s="18"/>
      <c r="J141" s="18"/>
    </row>
    <row r="142" spans="1:10" s="20" customFormat="1">
      <c r="A142" s="28"/>
      <c r="I142" s="18"/>
      <c r="J142" s="18"/>
    </row>
    <row r="143" spans="1:10" s="20" customFormat="1">
      <c r="A143" s="28"/>
      <c r="I143" s="18"/>
      <c r="J143" s="18"/>
    </row>
    <row r="144" spans="1:10" s="20" customFormat="1">
      <c r="A144" s="28"/>
      <c r="I144" s="18"/>
      <c r="J144" s="18"/>
    </row>
    <row r="145" spans="1:10" s="20" customFormat="1">
      <c r="A145" s="28"/>
      <c r="I145" s="18"/>
      <c r="J145" s="18"/>
    </row>
    <row r="146" spans="1:10" s="20" customFormat="1">
      <c r="A146" s="28"/>
      <c r="I146" s="18"/>
      <c r="J146" s="18"/>
    </row>
    <row r="147" spans="1:10" s="20" customFormat="1">
      <c r="A147" s="28"/>
      <c r="I147" s="18"/>
      <c r="J147" s="18"/>
    </row>
    <row r="148" spans="1:10" s="20" customFormat="1">
      <c r="A148" s="28"/>
      <c r="I148" s="18"/>
      <c r="J148" s="18"/>
    </row>
    <row r="149" spans="1:10" s="20" customFormat="1">
      <c r="A149" s="28"/>
      <c r="I149" s="18"/>
      <c r="J149" s="18"/>
    </row>
    <row r="150" spans="1:10" s="20" customFormat="1">
      <c r="A150" s="28"/>
      <c r="I150" s="18"/>
      <c r="J150" s="18"/>
    </row>
    <row r="151" spans="1:10" s="20" customFormat="1">
      <c r="A151" s="28"/>
      <c r="I151" s="18"/>
      <c r="J151" s="18"/>
    </row>
    <row r="152" spans="1:10" s="20" customFormat="1">
      <c r="A152" s="28"/>
      <c r="I152" s="18"/>
      <c r="J152" s="18"/>
    </row>
    <row r="153" spans="1:10" s="20" customFormat="1">
      <c r="A153" s="28"/>
      <c r="I153" s="18"/>
      <c r="J153" s="18"/>
    </row>
    <row r="154" spans="1:10" s="20" customFormat="1">
      <c r="A154" s="28"/>
      <c r="I154" s="18"/>
      <c r="J154" s="18"/>
    </row>
    <row r="155" spans="1:10" s="20" customFormat="1">
      <c r="A155" s="28"/>
      <c r="I155" s="18"/>
      <c r="J155" s="18"/>
    </row>
    <row r="156" spans="1:10" s="20" customFormat="1">
      <c r="A156" s="28"/>
      <c r="I156" s="18"/>
      <c r="J156" s="18"/>
    </row>
    <row r="157" spans="1:10" s="20" customFormat="1">
      <c r="A157" s="28"/>
      <c r="I157" s="18"/>
      <c r="J157" s="18"/>
    </row>
    <row r="158" spans="1:10" s="20" customFormat="1">
      <c r="A158" s="28"/>
      <c r="I158" s="18"/>
      <c r="J158" s="18"/>
    </row>
    <row r="159" spans="1:10" s="20" customFormat="1">
      <c r="A159" s="28"/>
      <c r="I159" s="18"/>
      <c r="J159" s="18"/>
    </row>
    <row r="160" spans="1:10" s="20" customFormat="1">
      <c r="A160" s="28"/>
      <c r="I160" s="18"/>
      <c r="J160" s="18"/>
    </row>
    <row r="161" spans="1:10" s="20" customFormat="1">
      <c r="A161" s="28"/>
      <c r="I161" s="18"/>
      <c r="J161" s="18"/>
    </row>
    <row r="162" spans="1:10" s="20" customFormat="1">
      <c r="A162" s="28"/>
      <c r="I162" s="18"/>
      <c r="J162" s="18"/>
    </row>
    <row r="163" spans="1:10" s="20" customFormat="1">
      <c r="A163" s="28"/>
      <c r="I163" s="18"/>
      <c r="J163" s="18"/>
    </row>
    <row r="164" spans="1:10" s="20" customFormat="1">
      <c r="A164" s="28"/>
      <c r="I164" s="18"/>
      <c r="J164" s="18"/>
    </row>
    <row r="165" spans="1:10" s="20" customFormat="1">
      <c r="A165" s="28"/>
      <c r="I165" s="18"/>
      <c r="J165" s="18"/>
    </row>
    <row r="166" spans="1:10" s="20" customFormat="1">
      <c r="A166" s="28"/>
      <c r="I166" s="18"/>
      <c r="J166" s="18"/>
    </row>
    <row r="167" spans="1:10" s="20" customFormat="1">
      <c r="A167" s="28"/>
      <c r="I167" s="18"/>
      <c r="J167" s="18"/>
    </row>
    <row r="168" spans="1:10" s="20" customFormat="1">
      <c r="A168" s="28"/>
      <c r="I168" s="18"/>
      <c r="J168" s="18"/>
    </row>
    <row r="169" spans="1:10" s="20" customFormat="1">
      <c r="A169" s="28"/>
      <c r="I169" s="18"/>
      <c r="J169" s="18"/>
    </row>
    <row r="170" spans="1:10" s="20" customFormat="1">
      <c r="A170" s="28"/>
      <c r="I170" s="18"/>
      <c r="J170" s="18"/>
    </row>
    <row r="171" spans="1:10" s="20" customFormat="1">
      <c r="A171" s="28"/>
      <c r="I171" s="18"/>
      <c r="J171" s="18"/>
    </row>
    <row r="172" spans="1:10" s="20" customFormat="1">
      <c r="A172" s="28"/>
      <c r="I172" s="18"/>
      <c r="J172" s="18"/>
    </row>
    <row r="173" spans="1:10" s="20" customFormat="1">
      <c r="A173" s="28"/>
      <c r="I173" s="18"/>
      <c r="J173" s="18"/>
    </row>
    <row r="174" spans="1:10" s="20" customFormat="1">
      <c r="A174" s="28"/>
      <c r="I174" s="18"/>
      <c r="J174" s="18"/>
    </row>
    <row r="175" spans="1:10" s="20" customFormat="1">
      <c r="A175" s="28"/>
      <c r="I175" s="18"/>
      <c r="J175" s="18"/>
    </row>
    <row r="176" spans="1:10" s="20" customFormat="1">
      <c r="A176" s="28"/>
      <c r="I176" s="18"/>
      <c r="J176" s="18"/>
    </row>
    <row r="177" spans="1:10" s="20" customFormat="1">
      <c r="A177" s="28"/>
      <c r="I177" s="18"/>
      <c r="J177" s="18"/>
    </row>
    <row r="178" spans="1:10" s="20" customFormat="1">
      <c r="A178" s="28"/>
      <c r="I178" s="18"/>
      <c r="J178" s="18"/>
    </row>
    <row r="179" spans="1:10" s="20" customFormat="1">
      <c r="A179" s="28"/>
      <c r="I179" s="18"/>
      <c r="J179" s="18"/>
    </row>
    <row r="180" spans="1:10" s="20" customFormat="1">
      <c r="A180" s="28"/>
      <c r="I180" s="18"/>
      <c r="J180" s="18"/>
    </row>
    <row r="181" spans="1:10" s="20" customFormat="1">
      <c r="A181" s="28"/>
      <c r="I181" s="18"/>
      <c r="J181" s="18"/>
    </row>
    <row r="182" spans="1:10" s="20" customFormat="1">
      <c r="A182" s="28"/>
      <c r="I182" s="18"/>
      <c r="J182" s="18"/>
    </row>
    <row r="183" spans="1:10" s="20" customFormat="1">
      <c r="A183" s="28"/>
      <c r="I183" s="18"/>
      <c r="J183" s="18"/>
    </row>
    <row r="184" spans="1:10" s="20" customFormat="1">
      <c r="A184" s="28"/>
      <c r="I184" s="18"/>
      <c r="J184" s="18"/>
    </row>
    <row r="185" spans="1:10" s="20" customFormat="1">
      <c r="A185" s="28"/>
      <c r="I185" s="18"/>
      <c r="J185" s="18"/>
    </row>
    <row r="186" spans="1:10" s="20" customFormat="1">
      <c r="A186" s="28"/>
      <c r="I186" s="18"/>
      <c r="J186" s="18"/>
    </row>
    <row r="187" spans="1:10" s="20" customFormat="1">
      <c r="A187" s="28"/>
      <c r="I187" s="18"/>
      <c r="J187" s="18"/>
    </row>
    <row r="188" spans="1:10" s="20" customFormat="1">
      <c r="A188" s="28"/>
      <c r="I188" s="18"/>
      <c r="J188" s="18"/>
    </row>
    <row r="189" spans="1:10" s="20" customFormat="1">
      <c r="A189" s="28"/>
      <c r="I189" s="18"/>
      <c r="J189" s="18"/>
    </row>
    <row r="190" spans="1:10" s="20" customFormat="1">
      <c r="A190" s="28"/>
      <c r="I190" s="18"/>
      <c r="J190" s="18"/>
    </row>
    <row r="191" spans="1:10" s="20" customFormat="1">
      <c r="A191" s="28"/>
      <c r="I191" s="18"/>
      <c r="J191" s="18"/>
    </row>
    <row r="192" spans="1:10" s="20" customFormat="1">
      <c r="A192" s="28"/>
      <c r="I192" s="18"/>
      <c r="J192" s="18"/>
    </row>
    <row r="193" spans="1:10" s="20" customFormat="1">
      <c r="A193" s="28"/>
      <c r="I193" s="18"/>
      <c r="J193" s="18"/>
    </row>
    <row r="194" spans="1:10" s="20" customFormat="1">
      <c r="A194" s="28"/>
      <c r="I194" s="18"/>
      <c r="J194" s="18"/>
    </row>
    <row r="195" spans="1:10" s="20" customFormat="1">
      <c r="A195" s="28"/>
      <c r="I195" s="18"/>
      <c r="J195" s="18"/>
    </row>
  </sheetData>
  <mergeCells count="12">
    <mergeCell ref="A2:H2"/>
    <mergeCell ref="C45:D45"/>
    <mergeCell ref="F45:H45"/>
    <mergeCell ref="A7:H7"/>
    <mergeCell ref="A18:H18"/>
    <mergeCell ref="C44:D44"/>
    <mergeCell ref="F44:H44"/>
    <mergeCell ref="A3:H3"/>
    <mergeCell ref="A4:A5"/>
    <mergeCell ref="B4:B5"/>
    <mergeCell ref="C4:D4"/>
    <mergeCell ref="E4:H4"/>
  </mergeCells>
  <phoneticPr fontId="3" type="noConversion"/>
  <pageMargins left="1.1811023622047245" right="0.39370078740157483" top="0.78740157480314965" bottom="0.78740157480314965" header="0.19685039370078741" footer="0.11811023622047245"/>
  <pageSetup paperSize="9" scale="60" fitToHeight="2" orientation="landscape" verticalDpi="300" r:id="rId1"/>
  <headerFooter alignWithMargins="0"/>
  <ignoredErrors>
    <ignoredError sqref="G9:G10 H8:H10 H19 G21 G11:G16 H11:H17 H23:H32 H34:H40 H20:H2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3"/>
  </sheetPr>
  <dimension ref="A1:H76"/>
  <sheetViews>
    <sheetView view="pageBreakPreview" zoomScale="75" zoomScaleNormal="75" zoomScaleSheetLayoutView="75" workbookViewId="0">
      <pane xSplit="1" ySplit="6" topLeftCell="B7" activePane="bottomRight" state="frozen"/>
      <selection activeCell="A67" sqref="A67"/>
      <selection pane="topRight" activeCell="A67" sqref="A67"/>
      <selection pane="bottomLeft" activeCell="A67" sqref="A67"/>
      <selection pane="bottomRight" activeCell="C33" sqref="C33"/>
    </sheetView>
  </sheetViews>
  <sheetFormatPr defaultRowHeight="18.75"/>
  <cols>
    <col min="1" max="1" width="88" style="1" customWidth="1"/>
    <col min="2" max="2" width="15" style="1" customWidth="1"/>
    <col min="3" max="7" width="20.42578125" style="1" customWidth="1"/>
    <col min="8" max="8" width="18.42578125" style="1" customWidth="1"/>
    <col min="9" max="16384" width="9.140625" style="1"/>
  </cols>
  <sheetData>
    <row r="1" spans="1:8">
      <c r="H1" s="15" t="s">
        <v>432</v>
      </c>
    </row>
    <row r="2" spans="1:8">
      <c r="A2" s="331" t="s">
        <v>271</v>
      </c>
      <c r="B2" s="331"/>
      <c r="C2" s="331"/>
      <c r="D2" s="331"/>
      <c r="E2" s="331"/>
      <c r="F2" s="331"/>
      <c r="G2" s="331"/>
      <c r="H2" s="331"/>
    </row>
    <row r="3" spans="1:8">
      <c r="A3" s="10"/>
      <c r="B3" s="10"/>
      <c r="C3" s="10"/>
      <c r="D3" s="10"/>
      <c r="E3" s="10"/>
      <c r="F3" s="10"/>
      <c r="G3" s="10"/>
      <c r="H3" s="10" t="s">
        <v>408</v>
      </c>
    </row>
    <row r="4" spans="1:8" ht="48" customHeight="1">
      <c r="A4" s="332" t="s">
        <v>185</v>
      </c>
      <c r="B4" s="333" t="s">
        <v>0</v>
      </c>
      <c r="C4" s="300" t="s">
        <v>329</v>
      </c>
      <c r="D4" s="300"/>
      <c r="E4" s="310" t="s">
        <v>461</v>
      </c>
      <c r="F4" s="310"/>
      <c r="G4" s="310"/>
      <c r="H4" s="310"/>
    </row>
    <row r="5" spans="1:8" ht="56.25" customHeight="1">
      <c r="A5" s="332"/>
      <c r="B5" s="333"/>
      <c r="C5" s="201" t="s">
        <v>462</v>
      </c>
      <c r="D5" s="201" t="s">
        <v>460</v>
      </c>
      <c r="E5" s="201" t="s">
        <v>174</v>
      </c>
      <c r="F5" s="201" t="s">
        <v>163</v>
      </c>
      <c r="G5" s="202" t="s">
        <v>180</v>
      </c>
      <c r="H5" s="202" t="s">
        <v>181</v>
      </c>
    </row>
    <row r="6" spans="1:8">
      <c r="A6" s="31">
        <v>1</v>
      </c>
      <c r="B6" s="37">
        <v>2</v>
      </c>
      <c r="C6" s="31">
        <v>3</v>
      </c>
      <c r="D6" s="37">
        <v>4</v>
      </c>
      <c r="E6" s="31">
        <v>5</v>
      </c>
      <c r="F6" s="37">
        <v>6</v>
      </c>
      <c r="G6" s="31">
        <v>7</v>
      </c>
      <c r="H6" s="37">
        <v>8</v>
      </c>
    </row>
    <row r="7" spans="1:8">
      <c r="A7" s="117" t="s">
        <v>282</v>
      </c>
      <c r="B7" s="118"/>
      <c r="C7" s="118"/>
      <c r="D7" s="118"/>
      <c r="E7" s="118"/>
      <c r="F7" s="118"/>
      <c r="G7" s="118"/>
      <c r="H7" s="119"/>
    </row>
    <row r="8" spans="1:8" s="27" customFormat="1" ht="24.95" customHeight="1">
      <c r="A8" s="120" t="s">
        <v>251</v>
      </c>
      <c r="B8" s="121">
        <v>3000</v>
      </c>
      <c r="C8" s="264">
        <f>SUM(C9:C14,C18)</f>
        <v>791.1</v>
      </c>
      <c r="D8" s="264">
        <f>SUM(D9:D14,D18)</f>
        <v>2978.2000000000003</v>
      </c>
      <c r="E8" s="264">
        <f>SUM(E9:E14,E18)</f>
        <v>0</v>
      </c>
      <c r="F8" s="264">
        <f>SUM(F9:F14,F18)</f>
        <v>2978.2000000000003</v>
      </c>
      <c r="G8" s="264">
        <f>F8-E8</f>
        <v>2978.2000000000003</v>
      </c>
      <c r="H8" s="100" t="e">
        <f>(F8/E8)*100</f>
        <v>#DIV/0!</v>
      </c>
    </row>
    <row r="9" spans="1:8" ht="20.100000000000001" customHeight="1">
      <c r="A9" s="92" t="s">
        <v>373</v>
      </c>
      <c r="B9" s="93">
        <v>3010</v>
      </c>
      <c r="C9" s="262">
        <v>791.1</v>
      </c>
      <c r="D9" s="262">
        <v>2956.9</v>
      </c>
      <c r="E9" s="262">
        <v>0</v>
      </c>
      <c r="F9" s="262">
        <v>2956.9</v>
      </c>
      <c r="G9" s="263">
        <f t="shared" ref="G9:G71" si="0">F9-E9</f>
        <v>2956.9</v>
      </c>
      <c r="H9" s="95" t="e">
        <f t="shared" ref="H9:H71" si="1">(F9/E9)*100</f>
        <v>#DIV/0!</v>
      </c>
    </row>
    <row r="10" spans="1:8" ht="20.100000000000001" customHeight="1">
      <c r="A10" s="92" t="s">
        <v>272</v>
      </c>
      <c r="B10" s="93">
        <v>3020</v>
      </c>
      <c r="C10" s="219">
        <v>0</v>
      </c>
      <c r="D10" s="219">
        <v>0</v>
      </c>
      <c r="E10" s="219">
        <v>0</v>
      </c>
      <c r="F10" s="219">
        <v>0</v>
      </c>
      <c r="G10" s="263">
        <f t="shared" si="0"/>
        <v>0</v>
      </c>
      <c r="H10" s="95" t="e">
        <f t="shared" si="1"/>
        <v>#DIV/0!</v>
      </c>
    </row>
    <row r="11" spans="1:8" ht="20.100000000000001" customHeight="1">
      <c r="A11" s="92" t="s">
        <v>273</v>
      </c>
      <c r="B11" s="93">
        <v>3021</v>
      </c>
      <c r="C11" s="219">
        <v>0</v>
      </c>
      <c r="D11" s="219">
        <v>0</v>
      </c>
      <c r="E11" s="219">
        <v>0</v>
      </c>
      <c r="F11" s="219">
        <v>0</v>
      </c>
      <c r="G11" s="263">
        <f t="shared" si="0"/>
        <v>0</v>
      </c>
      <c r="H11" s="95" t="e">
        <f t="shared" si="1"/>
        <v>#DIV/0!</v>
      </c>
    </row>
    <row r="12" spans="1:8" ht="20.100000000000001" customHeight="1">
      <c r="A12" s="92" t="s">
        <v>372</v>
      </c>
      <c r="B12" s="93">
        <v>3030</v>
      </c>
      <c r="C12" s="219">
        <v>0</v>
      </c>
      <c r="D12" s="219">
        <v>0</v>
      </c>
      <c r="E12" s="219">
        <v>0</v>
      </c>
      <c r="F12" s="219">
        <v>0</v>
      </c>
      <c r="G12" s="263">
        <f t="shared" si="0"/>
        <v>0</v>
      </c>
      <c r="H12" s="95" t="e">
        <f t="shared" si="1"/>
        <v>#DIV/0!</v>
      </c>
    </row>
    <row r="13" spans="1:8" ht="20.100000000000001" customHeight="1">
      <c r="A13" s="92" t="s">
        <v>252</v>
      </c>
      <c r="B13" s="93">
        <v>3040</v>
      </c>
      <c r="C13" s="219">
        <v>0</v>
      </c>
      <c r="D13" s="219">
        <v>0</v>
      </c>
      <c r="E13" s="219">
        <v>0</v>
      </c>
      <c r="F13" s="219">
        <v>0</v>
      </c>
      <c r="G13" s="263">
        <f t="shared" si="0"/>
        <v>0</v>
      </c>
      <c r="H13" s="95" t="e">
        <f t="shared" si="1"/>
        <v>#DIV/0!</v>
      </c>
    </row>
    <row r="14" spans="1:8" ht="20.100000000000001" customHeight="1">
      <c r="A14" s="92" t="s">
        <v>83</v>
      </c>
      <c r="B14" s="93">
        <v>3050</v>
      </c>
      <c r="C14" s="94">
        <f>SUM(C15:C17)</f>
        <v>0</v>
      </c>
      <c r="D14" s="94">
        <f>SUM(D15:D17)</f>
        <v>0</v>
      </c>
      <c r="E14" s="94">
        <v>0</v>
      </c>
      <c r="F14" s="94">
        <v>0</v>
      </c>
      <c r="G14" s="263">
        <f t="shared" si="0"/>
        <v>0</v>
      </c>
      <c r="H14" s="95" t="e">
        <f t="shared" si="1"/>
        <v>#DIV/0!</v>
      </c>
    </row>
    <row r="15" spans="1:8" ht="20.100000000000001" customHeight="1">
      <c r="A15" s="92" t="s">
        <v>81</v>
      </c>
      <c r="B15" s="101">
        <v>3051</v>
      </c>
      <c r="C15" s="219">
        <v>0</v>
      </c>
      <c r="D15" s="219">
        <v>0</v>
      </c>
      <c r="E15" s="219">
        <v>0</v>
      </c>
      <c r="F15" s="219">
        <v>0</v>
      </c>
      <c r="G15" s="263">
        <f t="shared" si="0"/>
        <v>0</v>
      </c>
      <c r="H15" s="95" t="e">
        <f t="shared" si="1"/>
        <v>#DIV/0!</v>
      </c>
    </row>
    <row r="16" spans="1:8" ht="20.100000000000001" customHeight="1">
      <c r="A16" s="92" t="s">
        <v>84</v>
      </c>
      <c r="B16" s="101">
        <v>3052</v>
      </c>
      <c r="C16" s="219">
        <v>0</v>
      </c>
      <c r="D16" s="219">
        <v>0</v>
      </c>
      <c r="E16" s="219">
        <v>0</v>
      </c>
      <c r="F16" s="219">
        <v>0</v>
      </c>
      <c r="G16" s="263">
        <f t="shared" si="0"/>
        <v>0</v>
      </c>
      <c r="H16" s="95" t="e">
        <f t="shared" si="1"/>
        <v>#DIV/0!</v>
      </c>
    </row>
    <row r="17" spans="1:8" ht="20.100000000000001" customHeight="1">
      <c r="A17" s="92" t="s">
        <v>104</v>
      </c>
      <c r="B17" s="101">
        <v>3053</v>
      </c>
      <c r="C17" s="219">
        <v>0</v>
      </c>
      <c r="D17" s="219">
        <v>0</v>
      </c>
      <c r="E17" s="219">
        <v>0</v>
      </c>
      <c r="F17" s="219">
        <v>0</v>
      </c>
      <c r="G17" s="263">
        <f t="shared" si="0"/>
        <v>0</v>
      </c>
      <c r="H17" s="95" t="e">
        <f t="shared" si="1"/>
        <v>#DIV/0!</v>
      </c>
    </row>
    <row r="18" spans="1:8" ht="20.100000000000001" customHeight="1">
      <c r="A18" s="278" t="s">
        <v>503</v>
      </c>
      <c r="B18" s="93">
        <v>3060</v>
      </c>
      <c r="C18" s="219">
        <v>0</v>
      </c>
      <c r="D18" s="262">
        <v>21.3</v>
      </c>
      <c r="E18" s="262">
        <v>0</v>
      </c>
      <c r="F18" s="262">
        <v>21.3</v>
      </c>
      <c r="G18" s="263">
        <f t="shared" si="0"/>
        <v>21.3</v>
      </c>
      <c r="H18" s="95" t="e">
        <f t="shared" si="1"/>
        <v>#DIV/0!</v>
      </c>
    </row>
    <row r="19" spans="1:8" ht="20.100000000000001" customHeight="1">
      <c r="A19" s="97" t="s">
        <v>265</v>
      </c>
      <c r="B19" s="98">
        <v>3100</v>
      </c>
      <c r="C19" s="264">
        <f>SUM(C20:C22,C26,C35,C36)</f>
        <v>-1016.4000000000001</v>
      </c>
      <c r="D19" s="264">
        <f>SUM(D20:D22,D26,D35,D36)</f>
        <v>-1844.4</v>
      </c>
      <c r="E19" s="264">
        <f>SUM(E20:E22,E26,E35,E36)</f>
        <v>-795</v>
      </c>
      <c r="F19" s="264">
        <f>SUM(F20:F22,F26,F35,F36)</f>
        <v>-1844.4</v>
      </c>
      <c r="G19" s="264">
        <f t="shared" si="0"/>
        <v>-1049.4000000000001</v>
      </c>
      <c r="H19" s="100">
        <f t="shared" si="1"/>
        <v>232.00000000000003</v>
      </c>
    </row>
    <row r="20" spans="1:8" ht="19.5" customHeight="1">
      <c r="A20" s="92" t="s">
        <v>255</v>
      </c>
      <c r="B20" s="93">
        <v>3110</v>
      </c>
      <c r="C20" s="262">
        <v>-333.8</v>
      </c>
      <c r="D20" s="262">
        <v>-989.3</v>
      </c>
      <c r="E20" s="262">
        <v>-200</v>
      </c>
      <c r="F20" s="262">
        <v>-989.3</v>
      </c>
      <c r="G20" s="263">
        <f t="shared" si="0"/>
        <v>-789.3</v>
      </c>
      <c r="H20" s="95">
        <f t="shared" si="1"/>
        <v>494.64999999999992</v>
      </c>
    </row>
    <row r="21" spans="1:8" ht="19.5" customHeight="1">
      <c r="A21" s="92" t="s">
        <v>256</v>
      </c>
      <c r="B21" s="93">
        <v>3120</v>
      </c>
      <c r="C21" s="262">
        <v>-312.60000000000002</v>
      </c>
      <c r="D21" s="262">
        <v>-396.2</v>
      </c>
      <c r="E21" s="262">
        <v>-372.6</v>
      </c>
      <c r="F21" s="262">
        <v>-396.2</v>
      </c>
      <c r="G21" s="263">
        <f t="shared" si="0"/>
        <v>-23.599999999999966</v>
      </c>
      <c r="H21" s="95">
        <f t="shared" si="1"/>
        <v>106.33387010198602</v>
      </c>
    </row>
    <row r="22" spans="1:8" ht="19.5" customHeight="1">
      <c r="A22" s="92" t="s">
        <v>82</v>
      </c>
      <c r="B22" s="93">
        <v>3130</v>
      </c>
      <c r="C22" s="94">
        <f>SUM(C23:C25)</f>
        <v>0</v>
      </c>
      <c r="D22" s="94">
        <f>SUM(D23:D25)</f>
        <v>0</v>
      </c>
      <c r="E22" s="263">
        <f>SUM(E23:E25)</f>
        <v>0</v>
      </c>
      <c r="F22" s="94">
        <f>SUM(F23:F25)</f>
        <v>0</v>
      </c>
      <c r="G22" s="263">
        <f t="shared" si="0"/>
        <v>0</v>
      </c>
      <c r="H22" s="95" t="e">
        <f t="shared" si="1"/>
        <v>#DIV/0!</v>
      </c>
    </row>
    <row r="23" spans="1:8" ht="19.5" customHeight="1">
      <c r="A23" s="92" t="s">
        <v>81</v>
      </c>
      <c r="B23" s="101">
        <v>3131</v>
      </c>
      <c r="C23" s="219">
        <v>0</v>
      </c>
      <c r="D23" s="219">
        <v>0</v>
      </c>
      <c r="E23" s="262">
        <v>0</v>
      </c>
      <c r="F23" s="219">
        <v>0</v>
      </c>
      <c r="G23" s="263">
        <f t="shared" si="0"/>
        <v>0</v>
      </c>
      <c r="H23" s="95" t="e">
        <f t="shared" si="1"/>
        <v>#DIV/0!</v>
      </c>
    </row>
    <row r="24" spans="1:8" ht="19.5" customHeight="1">
      <c r="A24" s="92" t="s">
        <v>84</v>
      </c>
      <c r="B24" s="101">
        <v>3132</v>
      </c>
      <c r="C24" s="219">
        <v>0</v>
      </c>
      <c r="D24" s="219">
        <v>0</v>
      </c>
      <c r="E24" s="262">
        <v>0</v>
      </c>
      <c r="F24" s="219">
        <v>0</v>
      </c>
      <c r="G24" s="263">
        <f t="shared" si="0"/>
        <v>0</v>
      </c>
      <c r="H24" s="95" t="e">
        <f t="shared" si="1"/>
        <v>#DIV/0!</v>
      </c>
    </row>
    <row r="25" spans="1:8" ht="19.5" customHeight="1">
      <c r="A25" s="92" t="s">
        <v>104</v>
      </c>
      <c r="B25" s="101">
        <v>3133</v>
      </c>
      <c r="C25" s="219">
        <v>0</v>
      </c>
      <c r="D25" s="219">
        <v>0</v>
      </c>
      <c r="E25" s="262">
        <v>0</v>
      </c>
      <c r="F25" s="219">
        <v>0</v>
      </c>
      <c r="G25" s="263">
        <f t="shared" si="0"/>
        <v>0</v>
      </c>
      <c r="H25" s="95" t="e">
        <f t="shared" si="1"/>
        <v>#DIV/0!</v>
      </c>
    </row>
    <row r="26" spans="1:8" ht="42" customHeight="1">
      <c r="A26" s="92" t="s">
        <v>274</v>
      </c>
      <c r="B26" s="93">
        <v>3140</v>
      </c>
      <c r="C26" s="263">
        <f>SUM(C27:C32,C34)</f>
        <v>-356.7</v>
      </c>
      <c r="D26" s="263">
        <f>SUM(D27:D32,D34)</f>
        <v>-447.7</v>
      </c>
      <c r="E26" s="263">
        <f>SUM(E27:E32,E34)</f>
        <v>-212.39999999999998</v>
      </c>
      <c r="F26" s="263">
        <f>SUM(F27:F32,F34)</f>
        <v>-447.7</v>
      </c>
      <c r="G26" s="263">
        <f t="shared" si="0"/>
        <v>-235.3</v>
      </c>
      <c r="H26" s="95">
        <f t="shared" si="1"/>
        <v>210.78154425612055</v>
      </c>
    </row>
    <row r="27" spans="1:8" ht="19.5" customHeight="1">
      <c r="A27" s="92" t="s">
        <v>257</v>
      </c>
      <c r="B27" s="101">
        <v>3141</v>
      </c>
      <c r="C27" s="262">
        <v>0</v>
      </c>
      <c r="D27" s="262">
        <v>0</v>
      </c>
      <c r="E27" s="219">
        <v>0</v>
      </c>
      <c r="F27" s="262">
        <v>0</v>
      </c>
      <c r="G27" s="263">
        <f t="shared" si="0"/>
        <v>0</v>
      </c>
      <c r="H27" s="95" t="e">
        <f t="shared" si="1"/>
        <v>#DIV/0!</v>
      </c>
    </row>
    <row r="28" spans="1:8" ht="19.5" customHeight="1">
      <c r="A28" s="92" t="s">
        <v>258</v>
      </c>
      <c r="B28" s="101">
        <v>3142</v>
      </c>
      <c r="C28" s="262">
        <v>-48.8</v>
      </c>
      <c r="D28" s="262">
        <v>-121.5</v>
      </c>
      <c r="E28" s="219">
        <v>0</v>
      </c>
      <c r="F28" s="262">
        <v>-121.5</v>
      </c>
      <c r="G28" s="263">
        <f t="shared" si="0"/>
        <v>-121.5</v>
      </c>
      <c r="H28" s="95" t="e">
        <f t="shared" si="1"/>
        <v>#DIV/0!</v>
      </c>
    </row>
    <row r="29" spans="1:8" ht="19.5" customHeight="1">
      <c r="A29" s="92" t="s">
        <v>76</v>
      </c>
      <c r="B29" s="101">
        <v>3143</v>
      </c>
      <c r="C29" s="262">
        <v>0</v>
      </c>
      <c r="D29" s="262">
        <v>0</v>
      </c>
      <c r="E29" s="219">
        <v>0</v>
      </c>
      <c r="F29" s="262">
        <v>0</v>
      </c>
      <c r="G29" s="263">
        <f t="shared" si="0"/>
        <v>0</v>
      </c>
      <c r="H29" s="95" t="e">
        <f t="shared" si="1"/>
        <v>#DIV/0!</v>
      </c>
    </row>
    <row r="30" spans="1:8" ht="20.100000000000001" customHeight="1">
      <c r="A30" s="92" t="s">
        <v>259</v>
      </c>
      <c r="B30" s="101">
        <v>3144</v>
      </c>
      <c r="C30" s="262">
        <v>0</v>
      </c>
      <c r="D30" s="262">
        <v>0</v>
      </c>
      <c r="E30" s="219">
        <v>0</v>
      </c>
      <c r="F30" s="262">
        <v>0</v>
      </c>
      <c r="G30" s="263">
        <f t="shared" si="0"/>
        <v>0</v>
      </c>
      <c r="H30" s="95" t="e">
        <f t="shared" si="1"/>
        <v>#DIV/0!</v>
      </c>
    </row>
    <row r="31" spans="1:8" ht="20.100000000000001" customHeight="1">
      <c r="A31" s="92" t="s">
        <v>75</v>
      </c>
      <c r="B31" s="101">
        <v>3145</v>
      </c>
      <c r="C31" s="262">
        <v>-76.8</v>
      </c>
      <c r="D31" s="262">
        <v>-92.6</v>
      </c>
      <c r="E31" s="262">
        <v>-81.8</v>
      </c>
      <c r="F31" s="262">
        <v>-92.6</v>
      </c>
      <c r="G31" s="263">
        <f t="shared" si="0"/>
        <v>-10.799999999999997</v>
      </c>
      <c r="H31" s="95">
        <f t="shared" si="1"/>
        <v>113.20293398533008</v>
      </c>
    </row>
    <row r="32" spans="1:8" ht="20.100000000000001" customHeight="1">
      <c r="A32" s="92" t="s">
        <v>263</v>
      </c>
      <c r="B32" s="101">
        <v>3146</v>
      </c>
      <c r="C32" s="263">
        <f>SUM(C33)</f>
        <v>0</v>
      </c>
      <c r="D32" s="263">
        <f>SUM(D33)</f>
        <v>0</v>
      </c>
      <c r="E32" s="263">
        <f>SUM(E33)</f>
        <v>0</v>
      </c>
      <c r="F32" s="263">
        <f>SUM(F33)</f>
        <v>-40.6</v>
      </c>
      <c r="G32" s="263">
        <f t="shared" si="0"/>
        <v>-40.6</v>
      </c>
      <c r="H32" s="95" t="e">
        <f t="shared" si="1"/>
        <v>#DIV/0!</v>
      </c>
    </row>
    <row r="33" spans="1:8" ht="19.5" customHeight="1">
      <c r="A33" s="92" t="s">
        <v>441</v>
      </c>
      <c r="B33" s="101" t="s">
        <v>283</v>
      </c>
      <c r="C33" s="262">
        <v>0</v>
      </c>
      <c r="D33" s="262">
        <v>0</v>
      </c>
      <c r="E33" s="262">
        <v>0</v>
      </c>
      <c r="F33" s="262">
        <v>-40.6</v>
      </c>
      <c r="G33" s="263">
        <f t="shared" si="0"/>
        <v>-40.6</v>
      </c>
      <c r="H33" s="95" t="e">
        <f t="shared" si="1"/>
        <v>#DIV/0!</v>
      </c>
    </row>
    <row r="34" spans="1:8" ht="20.100000000000001" customHeight="1">
      <c r="A34" s="92" t="s">
        <v>79</v>
      </c>
      <c r="B34" s="101">
        <v>3150</v>
      </c>
      <c r="C34" s="262">
        <v>-231.1</v>
      </c>
      <c r="D34" s="262">
        <v>-233.6</v>
      </c>
      <c r="E34" s="262">
        <v>-130.6</v>
      </c>
      <c r="F34" s="262">
        <v>-193</v>
      </c>
      <c r="G34" s="263">
        <f t="shared" si="0"/>
        <v>-62.400000000000006</v>
      </c>
      <c r="H34" s="95">
        <f t="shared" si="1"/>
        <v>147.77947932618684</v>
      </c>
    </row>
    <row r="35" spans="1:8" ht="20.100000000000001" customHeight="1">
      <c r="A35" s="92" t="s">
        <v>260</v>
      </c>
      <c r="B35" s="93">
        <v>3160</v>
      </c>
      <c r="C35" s="262">
        <v>0</v>
      </c>
      <c r="D35" s="262">
        <v>0</v>
      </c>
      <c r="E35" s="262">
        <v>0</v>
      </c>
      <c r="F35" s="262">
        <v>0</v>
      </c>
      <c r="G35" s="263">
        <f t="shared" si="0"/>
        <v>0</v>
      </c>
      <c r="H35" s="95" t="e">
        <f t="shared" si="1"/>
        <v>#DIV/0!</v>
      </c>
    </row>
    <row r="36" spans="1:8" ht="20.100000000000001" customHeight="1">
      <c r="A36" s="92" t="s">
        <v>371</v>
      </c>
      <c r="B36" s="93">
        <v>3170</v>
      </c>
      <c r="C36" s="262">
        <v>-13.3</v>
      </c>
      <c r="D36" s="262">
        <v>-11.2</v>
      </c>
      <c r="E36" s="262">
        <v>-10</v>
      </c>
      <c r="F36" s="262">
        <v>-11.2</v>
      </c>
      <c r="G36" s="263">
        <f t="shared" si="0"/>
        <v>-1.1999999999999993</v>
      </c>
      <c r="H36" s="95">
        <f t="shared" si="1"/>
        <v>111.99999999999999</v>
      </c>
    </row>
    <row r="37" spans="1:8" ht="20.100000000000001" customHeight="1">
      <c r="A37" s="122" t="s">
        <v>279</v>
      </c>
      <c r="B37" s="123">
        <v>3195</v>
      </c>
      <c r="C37" s="264">
        <f>SUM(C8,C19)</f>
        <v>-225.30000000000007</v>
      </c>
      <c r="D37" s="264">
        <f>SUM(D8,D19)</f>
        <v>1133.8000000000002</v>
      </c>
      <c r="E37" s="264">
        <f>SUM(E8,E19)</f>
        <v>-795</v>
      </c>
      <c r="F37" s="264">
        <f>SUM(F8,F19)</f>
        <v>1133.8000000000002</v>
      </c>
      <c r="G37" s="264">
        <f t="shared" si="0"/>
        <v>1928.8000000000002</v>
      </c>
      <c r="H37" s="100">
        <f t="shared" si="1"/>
        <v>-142.61635220125788</v>
      </c>
    </row>
    <row r="38" spans="1:8" ht="20.100000000000001" customHeight="1">
      <c r="A38" s="117" t="s">
        <v>284</v>
      </c>
      <c r="B38" s="118"/>
      <c r="C38" s="118"/>
      <c r="D38" s="118"/>
      <c r="E38" s="118"/>
      <c r="F38" s="118"/>
      <c r="G38" s="263">
        <f t="shared" si="0"/>
        <v>0</v>
      </c>
      <c r="H38" s="95" t="e">
        <f t="shared" si="1"/>
        <v>#DIV/0!</v>
      </c>
    </row>
    <row r="39" spans="1:8" ht="20.100000000000001" customHeight="1">
      <c r="A39" s="120" t="s">
        <v>253</v>
      </c>
      <c r="B39" s="121">
        <v>3200</v>
      </c>
      <c r="C39" s="99">
        <f>SUM(C40:C43)</f>
        <v>0</v>
      </c>
      <c r="D39" s="99">
        <f>SUM(D40:D43)</f>
        <v>0</v>
      </c>
      <c r="E39" s="99">
        <f>SUM(E40:E43)</f>
        <v>0</v>
      </c>
      <c r="F39" s="99">
        <f>SUM(F40:F43)</f>
        <v>0</v>
      </c>
      <c r="G39" s="264">
        <f t="shared" si="0"/>
        <v>0</v>
      </c>
      <c r="H39" s="100" t="e">
        <f t="shared" si="1"/>
        <v>#DIV/0!</v>
      </c>
    </row>
    <row r="40" spans="1:8" ht="20.100000000000001" customHeight="1">
      <c r="A40" s="92" t="s">
        <v>275</v>
      </c>
      <c r="B40" s="101">
        <v>3210</v>
      </c>
      <c r="C40" s="219">
        <v>0</v>
      </c>
      <c r="D40" s="219">
        <v>0</v>
      </c>
      <c r="E40" s="219">
        <v>0</v>
      </c>
      <c r="F40" s="219">
        <v>0</v>
      </c>
      <c r="G40" s="263">
        <f t="shared" si="0"/>
        <v>0</v>
      </c>
      <c r="H40" s="95" t="e">
        <f t="shared" si="1"/>
        <v>#DIV/0!</v>
      </c>
    </row>
    <row r="41" spans="1:8" ht="20.100000000000001" customHeight="1">
      <c r="A41" s="92" t="s">
        <v>276</v>
      </c>
      <c r="B41" s="93">
        <v>3220</v>
      </c>
      <c r="C41" s="219">
        <v>0</v>
      </c>
      <c r="D41" s="219">
        <v>0</v>
      </c>
      <c r="E41" s="219">
        <v>0</v>
      </c>
      <c r="F41" s="219">
        <v>0</v>
      </c>
      <c r="G41" s="263">
        <f t="shared" si="0"/>
        <v>0</v>
      </c>
      <c r="H41" s="95" t="e">
        <f t="shared" si="1"/>
        <v>#DIV/0!</v>
      </c>
    </row>
    <row r="42" spans="1:8" ht="20.100000000000001" customHeight="1">
      <c r="A42" s="92" t="s">
        <v>50</v>
      </c>
      <c r="B42" s="93">
        <v>3230</v>
      </c>
      <c r="C42" s="219">
        <v>0</v>
      </c>
      <c r="D42" s="219">
        <v>0</v>
      </c>
      <c r="E42" s="219">
        <v>0</v>
      </c>
      <c r="F42" s="219">
        <v>0</v>
      </c>
      <c r="G42" s="263">
        <f t="shared" si="0"/>
        <v>0</v>
      </c>
      <c r="H42" s="95" t="e">
        <f t="shared" si="1"/>
        <v>#DIV/0!</v>
      </c>
    </row>
    <row r="43" spans="1:8" ht="20.100000000000001" customHeight="1">
      <c r="A43" s="92" t="s">
        <v>374</v>
      </c>
      <c r="B43" s="93">
        <v>3240</v>
      </c>
      <c r="C43" s="219">
        <v>0</v>
      </c>
      <c r="D43" s="219">
        <v>0</v>
      </c>
      <c r="E43" s="219">
        <v>0</v>
      </c>
      <c r="F43" s="219">
        <v>0</v>
      </c>
      <c r="G43" s="263">
        <f t="shared" si="0"/>
        <v>0</v>
      </c>
      <c r="H43" s="95" t="e">
        <f t="shared" si="1"/>
        <v>#DIV/0!</v>
      </c>
    </row>
    <row r="44" spans="1:8" ht="20.100000000000001" customHeight="1">
      <c r="A44" s="97" t="s">
        <v>266</v>
      </c>
      <c r="B44" s="98">
        <v>3255</v>
      </c>
      <c r="C44" s="99">
        <f>SUM(C45:C49)</f>
        <v>0</v>
      </c>
      <c r="D44" s="264">
        <f>SUM(D45:D49)</f>
        <v>-674.2</v>
      </c>
      <c r="E44" s="99">
        <f>SUM(E45:E49)</f>
        <v>0</v>
      </c>
      <c r="F44" s="264">
        <f>SUM(F45:F49)</f>
        <v>-674.2</v>
      </c>
      <c r="G44" s="264">
        <f t="shared" si="0"/>
        <v>-674.2</v>
      </c>
      <c r="H44" s="100" t="e">
        <f t="shared" si="1"/>
        <v>#DIV/0!</v>
      </c>
    </row>
    <row r="45" spans="1:8" ht="20.100000000000001" customHeight="1">
      <c r="A45" s="92" t="s">
        <v>375</v>
      </c>
      <c r="B45" s="93">
        <v>3260</v>
      </c>
      <c r="C45" s="219">
        <v>0</v>
      </c>
      <c r="D45" s="262">
        <v>-674.2</v>
      </c>
      <c r="E45" s="219">
        <v>0</v>
      </c>
      <c r="F45" s="262">
        <v>-674.2</v>
      </c>
      <c r="G45" s="263">
        <f t="shared" si="0"/>
        <v>-674.2</v>
      </c>
      <c r="H45" s="95" t="e">
        <f t="shared" si="1"/>
        <v>#DIV/0!</v>
      </c>
    </row>
    <row r="46" spans="1:8" ht="20.100000000000001" customHeight="1">
      <c r="A46" s="92" t="s">
        <v>376</v>
      </c>
      <c r="B46" s="93">
        <v>3265</v>
      </c>
      <c r="C46" s="219">
        <v>0</v>
      </c>
      <c r="D46" s="262">
        <v>0</v>
      </c>
      <c r="E46" s="219">
        <v>0</v>
      </c>
      <c r="F46" s="262">
        <v>0</v>
      </c>
      <c r="G46" s="263">
        <f t="shared" si="0"/>
        <v>0</v>
      </c>
      <c r="H46" s="95" t="e">
        <f t="shared" si="1"/>
        <v>#DIV/0!</v>
      </c>
    </row>
    <row r="47" spans="1:8" ht="20.100000000000001" customHeight="1">
      <c r="A47" s="92" t="s">
        <v>377</v>
      </c>
      <c r="B47" s="93">
        <v>3270</v>
      </c>
      <c r="C47" s="219">
        <v>0</v>
      </c>
      <c r="D47" s="262">
        <v>0</v>
      </c>
      <c r="E47" s="219">
        <v>0</v>
      </c>
      <c r="F47" s="262">
        <v>0</v>
      </c>
      <c r="G47" s="263">
        <f t="shared" si="0"/>
        <v>0</v>
      </c>
      <c r="H47" s="95" t="e">
        <f t="shared" si="1"/>
        <v>#DIV/0!</v>
      </c>
    </row>
    <row r="48" spans="1:8" ht="20.100000000000001" customHeight="1">
      <c r="A48" s="92" t="s">
        <v>51</v>
      </c>
      <c r="B48" s="93">
        <v>3275</v>
      </c>
      <c r="C48" s="219">
        <v>0</v>
      </c>
      <c r="D48" s="262">
        <v>0</v>
      </c>
      <c r="E48" s="219">
        <v>0</v>
      </c>
      <c r="F48" s="262">
        <v>0</v>
      </c>
      <c r="G48" s="263">
        <f t="shared" si="0"/>
        <v>0</v>
      </c>
      <c r="H48" s="95" t="e">
        <f t="shared" si="1"/>
        <v>#DIV/0!</v>
      </c>
    </row>
    <row r="49" spans="1:8" ht="20.100000000000001" customHeight="1">
      <c r="A49" s="92" t="s">
        <v>371</v>
      </c>
      <c r="B49" s="93">
        <v>3280</v>
      </c>
      <c r="C49" s="219">
        <v>0</v>
      </c>
      <c r="D49" s="262">
        <v>0</v>
      </c>
      <c r="E49" s="219">
        <v>0</v>
      </c>
      <c r="F49" s="262">
        <v>0</v>
      </c>
      <c r="G49" s="263">
        <f t="shared" si="0"/>
        <v>0</v>
      </c>
      <c r="H49" s="95" t="e">
        <f t="shared" si="1"/>
        <v>#DIV/0!</v>
      </c>
    </row>
    <row r="50" spans="1:8" ht="20.100000000000001" customHeight="1">
      <c r="A50" s="124" t="s">
        <v>123</v>
      </c>
      <c r="B50" s="123">
        <v>3295</v>
      </c>
      <c r="C50" s="99">
        <f>SUM(C39,C44)</f>
        <v>0</v>
      </c>
      <c r="D50" s="264">
        <f>SUM(D39,D44)</f>
        <v>-674.2</v>
      </c>
      <c r="E50" s="99">
        <f>SUM(E39,E44)</f>
        <v>0</v>
      </c>
      <c r="F50" s="264">
        <f>SUM(F39,F44)</f>
        <v>-674.2</v>
      </c>
      <c r="G50" s="264">
        <f t="shared" si="0"/>
        <v>-674.2</v>
      </c>
      <c r="H50" s="100" t="e">
        <f t="shared" si="1"/>
        <v>#DIV/0!</v>
      </c>
    </row>
    <row r="51" spans="1:8" ht="20.100000000000001" customHeight="1">
      <c r="A51" s="117" t="s">
        <v>285</v>
      </c>
      <c r="B51" s="118"/>
      <c r="C51" s="118"/>
      <c r="D51" s="118"/>
      <c r="E51" s="118"/>
      <c r="F51" s="118"/>
      <c r="G51" s="263">
        <f t="shared" si="0"/>
        <v>0</v>
      </c>
      <c r="H51" s="95" t="e">
        <f t="shared" si="1"/>
        <v>#DIV/0!</v>
      </c>
    </row>
    <row r="52" spans="1:8" ht="20.100000000000001" customHeight="1">
      <c r="A52" s="97" t="s">
        <v>254</v>
      </c>
      <c r="B52" s="98">
        <v>3300</v>
      </c>
      <c r="C52" s="99">
        <f>SUM(C53,C54,C58)</f>
        <v>0</v>
      </c>
      <c r="D52" s="99">
        <f>SUM(D53,D54,D58)</f>
        <v>0</v>
      </c>
      <c r="E52" s="99">
        <f>SUM(E53,E54,E58)</f>
        <v>0</v>
      </c>
      <c r="F52" s="99">
        <f>SUM(F53,F54,F58)</f>
        <v>0</v>
      </c>
      <c r="G52" s="264">
        <f t="shared" si="0"/>
        <v>0</v>
      </c>
      <c r="H52" s="100" t="e">
        <f t="shared" si="1"/>
        <v>#DIV/0!</v>
      </c>
    </row>
    <row r="53" spans="1:8" ht="20.100000000000001" customHeight="1">
      <c r="A53" s="92" t="s">
        <v>277</v>
      </c>
      <c r="B53" s="93">
        <v>3310</v>
      </c>
      <c r="C53" s="94">
        <f>'VII Статутн. капіт'!C9</f>
        <v>0</v>
      </c>
      <c r="D53" s="94">
        <f>'VII Статутн. капіт'!D9</f>
        <v>0</v>
      </c>
      <c r="E53" s="94">
        <f>'VII Статутн. капіт'!E9</f>
        <v>0</v>
      </c>
      <c r="F53" s="94">
        <f>'VII Статутн. капіт'!F9</f>
        <v>0</v>
      </c>
      <c r="G53" s="263">
        <f t="shared" si="0"/>
        <v>0</v>
      </c>
      <c r="H53" s="95" t="e">
        <f t="shared" si="1"/>
        <v>#DIV/0!</v>
      </c>
    </row>
    <row r="54" spans="1:8" ht="20.100000000000001" customHeight="1">
      <c r="A54" s="92" t="s">
        <v>262</v>
      </c>
      <c r="B54" s="93">
        <v>3320</v>
      </c>
      <c r="C54" s="94">
        <f>SUM(C55:C57)</f>
        <v>0</v>
      </c>
      <c r="D54" s="94">
        <f>SUM(D55:D57)</f>
        <v>0</v>
      </c>
      <c r="E54" s="94">
        <f>SUM(E55:E57)</f>
        <v>0</v>
      </c>
      <c r="F54" s="94">
        <f>SUM(F55:F57)</f>
        <v>0</v>
      </c>
      <c r="G54" s="263">
        <f t="shared" si="0"/>
        <v>0</v>
      </c>
      <c r="H54" s="95" t="e">
        <f t="shared" si="1"/>
        <v>#DIV/0!</v>
      </c>
    </row>
    <row r="55" spans="1:8" ht="20.100000000000001" customHeight="1">
      <c r="A55" s="92" t="s">
        <v>81</v>
      </c>
      <c r="B55" s="101">
        <v>3321</v>
      </c>
      <c r="C55" s="219">
        <v>0</v>
      </c>
      <c r="D55" s="219">
        <v>0</v>
      </c>
      <c r="E55" s="219">
        <v>0</v>
      </c>
      <c r="F55" s="219">
        <v>0</v>
      </c>
      <c r="G55" s="263">
        <f t="shared" si="0"/>
        <v>0</v>
      </c>
      <c r="H55" s="95" t="e">
        <f t="shared" si="1"/>
        <v>#DIV/0!</v>
      </c>
    </row>
    <row r="56" spans="1:8" ht="20.100000000000001" customHeight="1">
      <c r="A56" s="92" t="s">
        <v>84</v>
      </c>
      <c r="B56" s="101">
        <v>3322</v>
      </c>
      <c r="C56" s="219">
        <v>0</v>
      </c>
      <c r="D56" s="219">
        <v>0</v>
      </c>
      <c r="E56" s="219">
        <v>0</v>
      </c>
      <c r="F56" s="219">
        <v>0</v>
      </c>
      <c r="G56" s="263">
        <f t="shared" si="0"/>
        <v>0</v>
      </c>
      <c r="H56" s="95" t="e">
        <f t="shared" si="1"/>
        <v>#DIV/0!</v>
      </c>
    </row>
    <row r="57" spans="1:8" ht="20.100000000000001" customHeight="1">
      <c r="A57" s="92" t="s">
        <v>104</v>
      </c>
      <c r="B57" s="101">
        <v>3323</v>
      </c>
      <c r="C57" s="219">
        <v>0</v>
      </c>
      <c r="D57" s="219">
        <v>0</v>
      </c>
      <c r="E57" s="219">
        <v>0</v>
      </c>
      <c r="F57" s="219">
        <v>0</v>
      </c>
      <c r="G57" s="263">
        <f t="shared" si="0"/>
        <v>0</v>
      </c>
      <c r="H57" s="95" t="e">
        <f t="shared" si="1"/>
        <v>#DIV/0!</v>
      </c>
    </row>
    <row r="58" spans="1:8" ht="20.100000000000001" customHeight="1">
      <c r="A58" s="92" t="s">
        <v>374</v>
      </c>
      <c r="B58" s="93">
        <v>3340</v>
      </c>
      <c r="C58" s="219">
        <v>0</v>
      </c>
      <c r="D58" s="219"/>
      <c r="E58" s="219">
        <v>0</v>
      </c>
      <c r="F58" s="219">
        <v>0</v>
      </c>
      <c r="G58" s="263">
        <f t="shared" si="0"/>
        <v>0</v>
      </c>
      <c r="H58" s="95" t="e">
        <f t="shared" si="1"/>
        <v>#DIV/0!</v>
      </c>
    </row>
    <row r="59" spans="1:8" ht="20.100000000000001" customHeight="1">
      <c r="A59" s="97" t="s">
        <v>267</v>
      </c>
      <c r="B59" s="98">
        <v>3345</v>
      </c>
      <c r="C59" s="99">
        <f>SUM(C60,C61,C65,C66)</f>
        <v>0</v>
      </c>
      <c r="D59" s="99">
        <f>SUM(D60,D61,D65,D66)</f>
        <v>0</v>
      </c>
      <c r="E59" s="99">
        <f>SUM(E60,E61,E65,E66)</f>
        <v>0</v>
      </c>
      <c r="F59" s="99">
        <f>SUM(F60,F61,F65,F66)</f>
        <v>0</v>
      </c>
      <c r="G59" s="264">
        <f t="shared" si="0"/>
        <v>0</v>
      </c>
      <c r="H59" s="100" t="e">
        <f t="shared" si="1"/>
        <v>#DIV/0!</v>
      </c>
    </row>
    <row r="60" spans="1:8" ht="20.100000000000001" customHeight="1">
      <c r="A60" s="92" t="s">
        <v>278</v>
      </c>
      <c r="B60" s="93">
        <v>3350</v>
      </c>
      <c r="C60" s="219">
        <v>0</v>
      </c>
      <c r="D60" s="219">
        <v>0</v>
      </c>
      <c r="E60" s="219">
        <v>0</v>
      </c>
      <c r="F60" s="219">
        <v>0</v>
      </c>
      <c r="G60" s="263">
        <f t="shared" si="0"/>
        <v>0</v>
      </c>
      <c r="H60" s="95" t="e">
        <f t="shared" si="1"/>
        <v>#DIV/0!</v>
      </c>
    </row>
    <row r="61" spans="1:8" ht="20.100000000000001" customHeight="1">
      <c r="A61" s="92" t="s">
        <v>264</v>
      </c>
      <c r="B61" s="101">
        <v>3360</v>
      </c>
      <c r="C61" s="94">
        <f>SUM(C62:C64)</f>
        <v>0</v>
      </c>
      <c r="D61" s="94">
        <f>SUM(D62:D64)</f>
        <v>0</v>
      </c>
      <c r="E61" s="94">
        <f>SUM(E62:E64)</f>
        <v>0</v>
      </c>
      <c r="F61" s="94">
        <f>SUM(F62:F64)</f>
        <v>0</v>
      </c>
      <c r="G61" s="263">
        <f t="shared" si="0"/>
        <v>0</v>
      </c>
      <c r="H61" s="95" t="e">
        <f t="shared" si="1"/>
        <v>#DIV/0!</v>
      </c>
    </row>
    <row r="62" spans="1:8" ht="20.100000000000001" customHeight="1">
      <c r="A62" s="92" t="s">
        <v>81</v>
      </c>
      <c r="B62" s="101">
        <v>3361</v>
      </c>
      <c r="C62" s="219">
        <v>0</v>
      </c>
      <c r="D62" s="219">
        <v>0</v>
      </c>
      <c r="E62" s="219">
        <v>0</v>
      </c>
      <c r="F62" s="219">
        <v>0</v>
      </c>
      <c r="G62" s="263">
        <f t="shared" si="0"/>
        <v>0</v>
      </c>
      <c r="H62" s="95" t="e">
        <f t="shared" si="1"/>
        <v>#DIV/0!</v>
      </c>
    </row>
    <row r="63" spans="1:8" ht="20.100000000000001" customHeight="1">
      <c r="A63" s="92" t="s">
        <v>84</v>
      </c>
      <c r="B63" s="101">
        <v>3362</v>
      </c>
      <c r="C63" s="219">
        <v>0</v>
      </c>
      <c r="D63" s="219">
        <v>0</v>
      </c>
      <c r="E63" s="219">
        <v>0</v>
      </c>
      <c r="F63" s="219">
        <v>0</v>
      </c>
      <c r="G63" s="263">
        <f t="shared" si="0"/>
        <v>0</v>
      </c>
      <c r="H63" s="95" t="e">
        <f t="shared" si="1"/>
        <v>#DIV/0!</v>
      </c>
    </row>
    <row r="64" spans="1:8" ht="20.100000000000001" customHeight="1">
      <c r="A64" s="92" t="s">
        <v>104</v>
      </c>
      <c r="B64" s="101">
        <v>3363</v>
      </c>
      <c r="C64" s="219">
        <v>0</v>
      </c>
      <c r="D64" s="219">
        <v>0</v>
      </c>
      <c r="E64" s="219">
        <v>0</v>
      </c>
      <c r="F64" s="219">
        <v>0</v>
      </c>
      <c r="G64" s="263">
        <f t="shared" si="0"/>
        <v>0</v>
      </c>
      <c r="H64" s="95" t="e">
        <f t="shared" si="1"/>
        <v>#DIV/0!</v>
      </c>
    </row>
    <row r="65" spans="1:8" ht="20.100000000000001" customHeight="1">
      <c r="A65" s="92" t="s">
        <v>261</v>
      </c>
      <c r="B65" s="101">
        <v>3370</v>
      </c>
      <c r="C65" s="219">
        <v>0</v>
      </c>
      <c r="D65" s="219">
        <v>0</v>
      </c>
      <c r="E65" s="219">
        <v>0</v>
      </c>
      <c r="F65" s="219">
        <v>0</v>
      </c>
      <c r="G65" s="263">
        <f t="shared" si="0"/>
        <v>0</v>
      </c>
      <c r="H65" s="95" t="e">
        <f t="shared" si="1"/>
        <v>#DIV/0!</v>
      </c>
    </row>
    <row r="66" spans="1:8" ht="20.100000000000001" customHeight="1">
      <c r="A66" s="92" t="s">
        <v>371</v>
      </c>
      <c r="B66" s="93">
        <v>3380</v>
      </c>
      <c r="C66" s="219">
        <v>0</v>
      </c>
      <c r="D66" s="219">
        <v>0</v>
      </c>
      <c r="E66" s="219">
        <v>0</v>
      </c>
      <c r="F66" s="219">
        <v>0</v>
      </c>
      <c r="G66" s="263">
        <f t="shared" si="0"/>
        <v>0</v>
      </c>
      <c r="H66" s="95" t="e">
        <f t="shared" si="1"/>
        <v>#DIV/0!</v>
      </c>
    </row>
    <row r="67" spans="1:8" ht="20.100000000000001" customHeight="1">
      <c r="A67" s="97" t="s">
        <v>124</v>
      </c>
      <c r="B67" s="98">
        <v>3395</v>
      </c>
      <c r="C67" s="99">
        <f>SUM(C52,C59)</f>
        <v>0</v>
      </c>
      <c r="D67" s="99">
        <f>SUM(D52,D59)</f>
        <v>0</v>
      </c>
      <c r="E67" s="99">
        <f>SUM(E52,E59)</f>
        <v>0</v>
      </c>
      <c r="F67" s="99">
        <f>SUM(F52,F59)</f>
        <v>0</v>
      </c>
      <c r="G67" s="264">
        <f t="shared" si="0"/>
        <v>0</v>
      </c>
      <c r="H67" s="100" t="e">
        <f t="shared" si="1"/>
        <v>#DIV/0!</v>
      </c>
    </row>
    <row r="68" spans="1:8" ht="20.100000000000001" customHeight="1">
      <c r="A68" s="97" t="s">
        <v>31</v>
      </c>
      <c r="B68" s="98">
        <v>3400</v>
      </c>
      <c r="C68" s="264">
        <f>SUM(C37,C50,C67)</f>
        <v>-225.30000000000007</v>
      </c>
      <c r="D68" s="264">
        <f>SUM(D37,D50,D67)</f>
        <v>459.60000000000014</v>
      </c>
      <c r="E68" s="264">
        <f>SUM(E37,E50,E67)</f>
        <v>-795</v>
      </c>
      <c r="F68" s="264">
        <f>SUM(F37,F50,F67)</f>
        <v>459.60000000000014</v>
      </c>
      <c r="G68" s="264">
        <f t="shared" si="0"/>
        <v>1254.6000000000001</v>
      </c>
      <c r="H68" s="100">
        <f t="shared" si="1"/>
        <v>-57.811320754717002</v>
      </c>
    </row>
    <row r="69" spans="1:8" ht="20.100000000000001" customHeight="1">
      <c r="A69" s="92" t="s">
        <v>286</v>
      </c>
      <c r="B69" s="93">
        <v>3405</v>
      </c>
      <c r="C69" s="262">
        <v>387.2</v>
      </c>
      <c r="D69" s="262">
        <v>211.4</v>
      </c>
      <c r="E69" s="262">
        <v>810.8</v>
      </c>
      <c r="F69" s="262">
        <v>211.4</v>
      </c>
      <c r="G69" s="263">
        <f t="shared" si="0"/>
        <v>-599.4</v>
      </c>
      <c r="H69" s="95">
        <f t="shared" si="1"/>
        <v>26.073014306857427</v>
      </c>
    </row>
    <row r="70" spans="1:8" ht="20.100000000000001" customHeight="1">
      <c r="A70" s="125" t="s">
        <v>126</v>
      </c>
      <c r="B70" s="93">
        <v>3410</v>
      </c>
      <c r="C70" s="262">
        <v>0</v>
      </c>
      <c r="D70" s="262">
        <v>0</v>
      </c>
      <c r="E70" s="262">
        <v>0</v>
      </c>
      <c r="F70" s="262">
        <v>0</v>
      </c>
      <c r="G70" s="263">
        <f t="shared" si="0"/>
        <v>0</v>
      </c>
      <c r="H70" s="95" t="e">
        <f t="shared" si="1"/>
        <v>#DIV/0!</v>
      </c>
    </row>
    <row r="71" spans="1:8" ht="20.100000000000001" customHeight="1">
      <c r="A71" s="92" t="s">
        <v>287</v>
      </c>
      <c r="B71" s="93">
        <v>3415</v>
      </c>
      <c r="C71" s="263">
        <f>SUM(C69,C68,C70)</f>
        <v>161.89999999999992</v>
      </c>
      <c r="D71" s="263">
        <f>SUM(D69,D68,D70)</f>
        <v>671.00000000000011</v>
      </c>
      <c r="E71" s="263">
        <f>SUM(E69,E68,E70)</f>
        <v>15.799999999999955</v>
      </c>
      <c r="F71" s="263">
        <f>SUM(F69,F68,F70)</f>
        <v>671.00000000000011</v>
      </c>
      <c r="G71" s="263">
        <f t="shared" si="0"/>
        <v>655.20000000000016</v>
      </c>
      <c r="H71" s="95">
        <f t="shared" si="1"/>
        <v>4246.8354430379877</v>
      </c>
    </row>
    <row r="72" spans="1:8" s="7" customFormat="1">
      <c r="A72" s="231"/>
      <c r="B72" s="236"/>
      <c r="C72" s="236"/>
      <c r="D72" s="236"/>
      <c r="E72" s="236"/>
      <c r="F72" s="236"/>
      <c r="G72" s="236"/>
      <c r="H72" s="236"/>
    </row>
    <row r="73" spans="1:8" s="2" customFormat="1" ht="27.75" customHeight="1">
      <c r="A73" s="223" t="s">
        <v>484</v>
      </c>
      <c r="B73" s="227"/>
      <c r="C73" s="334" t="s">
        <v>159</v>
      </c>
      <c r="D73" s="334"/>
      <c r="E73" s="228"/>
      <c r="F73" s="317" t="s">
        <v>485</v>
      </c>
      <c r="G73" s="317"/>
      <c r="H73" s="317"/>
    </row>
    <row r="74" spans="1:8">
      <c r="A74" s="230" t="s">
        <v>168</v>
      </c>
      <c r="B74" s="229"/>
      <c r="C74" s="330" t="s">
        <v>71</v>
      </c>
      <c r="D74" s="330"/>
      <c r="E74" s="229"/>
      <c r="F74" s="315" t="s">
        <v>207</v>
      </c>
      <c r="G74" s="315"/>
      <c r="H74" s="315"/>
    </row>
    <row r="75" spans="1:8">
      <c r="A75" s="231"/>
      <c r="B75" s="231"/>
      <c r="C75" s="231"/>
      <c r="D75" s="231"/>
      <c r="E75" s="231"/>
      <c r="F75" s="231"/>
      <c r="G75" s="231"/>
      <c r="H75" s="231"/>
    </row>
    <row r="76" spans="1:8">
      <c r="A76" s="109"/>
      <c r="B76" s="109"/>
      <c r="C76" s="109"/>
      <c r="D76" s="109"/>
      <c r="E76" s="109"/>
      <c r="F76" s="109"/>
      <c r="G76" s="109"/>
      <c r="H76" s="109"/>
    </row>
  </sheetData>
  <mergeCells count="9">
    <mergeCell ref="C74:D74"/>
    <mergeCell ref="A2:H2"/>
    <mergeCell ref="A4:A5"/>
    <mergeCell ref="B4:B5"/>
    <mergeCell ref="C4:D4"/>
    <mergeCell ref="E4:H4"/>
    <mergeCell ref="F74:H74"/>
    <mergeCell ref="C73:D73"/>
    <mergeCell ref="F73:H73"/>
  </mergeCells>
  <phoneticPr fontId="3" type="noConversion"/>
  <pageMargins left="1.1811023622047245" right="0.39370078740157483" top="0.78740157480314965" bottom="0.78740157480314965" header="0.19685039370078741" footer="0.23622047244094491"/>
  <pageSetup paperSize="9" scale="57" orientation="landscape" r:id="rId1"/>
  <headerFooter alignWithMargins="0"/>
  <ignoredErrors>
    <ignoredError sqref="H20:H33 H8:H19 G20:G33 H34:H71 G34:G7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99"/>
  </sheetPr>
  <dimension ref="A1:O184"/>
  <sheetViews>
    <sheetView view="pageBreakPreview" topLeftCell="B1" zoomScaleNormal="75" zoomScaleSheetLayoutView="100" workbookViewId="0">
      <selection activeCell="G7" sqref="G7:G13"/>
    </sheetView>
  </sheetViews>
  <sheetFormatPr defaultRowHeight="18.75"/>
  <cols>
    <col min="1" max="1" width="82.28515625" style="2" customWidth="1"/>
    <col min="2" max="2" width="9.85546875" style="11" customWidth="1"/>
    <col min="3" max="7" width="25.7109375" style="11" customWidth="1"/>
    <col min="8" max="8" width="21.140625" style="11" customWidth="1"/>
    <col min="9" max="9" width="9.5703125" style="2" customWidth="1"/>
    <col min="10" max="10" width="9.85546875" style="2" customWidth="1"/>
    <col min="11" max="16384" width="9.140625" style="2"/>
  </cols>
  <sheetData>
    <row r="1" spans="1:15">
      <c r="H1" s="8" t="s">
        <v>433</v>
      </c>
    </row>
    <row r="2" spans="1:15">
      <c r="A2" s="331" t="s">
        <v>147</v>
      </c>
      <c r="B2" s="331"/>
      <c r="C2" s="331"/>
      <c r="D2" s="331"/>
      <c r="E2" s="331"/>
      <c r="F2" s="331"/>
      <c r="G2" s="331"/>
      <c r="H2" s="331"/>
    </row>
    <row r="3" spans="1:15">
      <c r="A3" s="337" t="s">
        <v>408</v>
      </c>
      <c r="B3" s="337"/>
      <c r="C3" s="337"/>
      <c r="D3" s="337"/>
      <c r="E3" s="337"/>
      <c r="F3" s="337"/>
      <c r="G3" s="337"/>
      <c r="H3" s="337"/>
    </row>
    <row r="4" spans="1:15" ht="43.5" customHeight="1">
      <c r="A4" s="335" t="s">
        <v>185</v>
      </c>
      <c r="B4" s="332" t="s">
        <v>18</v>
      </c>
      <c r="C4" s="300" t="s">
        <v>156</v>
      </c>
      <c r="D4" s="300"/>
      <c r="E4" s="310" t="s">
        <v>461</v>
      </c>
      <c r="F4" s="310"/>
      <c r="G4" s="310"/>
      <c r="H4" s="310"/>
    </row>
    <row r="5" spans="1:15" ht="56.25" customHeight="1">
      <c r="A5" s="336"/>
      <c r="B5" s="332"/>
      <c r="C5" s="201" t="s">
        <v>462</v>
      </c>
      <c r="D5" s="201" t="s">
        <v>460</v>
      </c>
      <c r="E5" s="201" t="s">
        <v>174</v>
      </c>
      <c r="F5" s="201" t="s">
        <v>163</v>
      </c>
      <c r="G5" s="202" t="s">
        <v>180</v>
      </c>
      <c r="H5" s="202" t="s">
        <v>181</v>
      </c>
    </row>
    <row r="6" spans="1:15" ht="15.75" customHeight="1">
      <c r="A6" s="5">
        <v>1</v>
      </c>
      <c r="B6" s="6">
        <v>2</v>
      </c>
      <c r="C6" s="5">
        <v>3</v>
      </c>
      <c r="D6" s="6">
        <v>4</v>
      </c>
      <c r="E6" s="5">
        <v>5</v>
      </c>
      <c r="F6" s="6">
        <v>6</v>
      </c>
      <c r="G6" s="5">
        <v>7</v>
      </c>
      <c r="H6" s="6">
        <v>8</v>
      </c>
    </row>
    <row r="7" spans="1:15" s="4" customFormat="1" ht="37.5">
      <c r="A7" s="97" t="s">
        <v>74</v>
      </c>
      <c r="B7" s="126">
        <v>4000</v>
      </c>
      <c r="C7" s="99">
        <f>SUM(C8:C13)</f>
        <v>0</v>
      </c>
      <c r="D7" s="264">
        <f>SUM(D8:D13)</f>
        <v>674.2</v>
      </c>
      <c r="E7" s="99">
        <f>SUM(E8:E13)</f>
        <v>0</v>
      </c>
      <c r="F7" s="264">
        <f>SUM(F8:F13)</f>
        <v>674.2</v>
      </c>
      <c r="G7" s="264">
        <f>F7-E7</f>
        <v>674.2</v>
      </c>
      <c r="H7" s="100" t="e">
        <f>(F7/E7)*100</f>
        <v>#DIV/0!</v>
      </c>
    </row>
    <row r="8" spans="1:15" ht="20.100000000000001" customHeight="1">
      <c r="A8" s="92" t="s">
        <v>1</v>
      </c>
      <c r="B8" s="127" t="s">
        <v>150</v>
      </c>
      <c r="C8" s="219">
        <v>0</v>
      </c>
      <c r="D8" s="262">
        <v>0</v>
      </c>
      <c r="E8" s="219">
        <v>0</v>
      </c>
      <c r="F8" s="262"/>
      <c r="G8" s="263">
        <f t="shared" ref="G8:G13" si="0">F8-E8</f>
        <v>0</v>
      </c>
      <c r="H8" s="95" t="e">
        <f t="shared" ref="H8:H13" si="1">(F8/E8)*100</f>
        <v>#DIV/0!</v>
      </c>
    </row>
    <row r="9" spans="1:15" ht="20.100000000000001" customHeight="1">
      <c r="A9" s="92" t="s">
        <v>2</v>
      </c>
      <c r="B9" s="126">
        <v>4020</v>
      </c>
      <c r="C9" s="219">
        <v>0</v>
      </c>
      <c r="D9" s="262">
        <v>674.2</v>
      </c>
      <c r="E9" s="219">
        <v>0</v>
      </c>
      <c r="F9" s="262">
        <v>674.2</v>
      </c>
      <c r="G9" s="263">
        <f t="shared" si="0"/>
        <v>674.2</v>
      </c>
      <c r="H9" s="95" t="e">
        <f t="shared" si="1"/>
        <v>#DIV/0!</v>
      </c>
      <c r="O9" s="10"/>
    </row>
    <row r="10" spans="1:15" ht="19.5" customHeight="1">
      <c r="A10" s="92" t="s">
        <v>30</v>
      </c>
      <c r="B10" s="127">
        <v>4030</v>
      </c>
      <c r="C10" s="219">
        <v>0</v>
      </c>
      <c r="D10" s="219">
        <v>0</v>
      </c>
      <c r="E10" s="219">
        <v>0</v>
      </c>
      <c r="F10" s="219">
        <v>0</v>
      </c>
      <c r="G10" s="263">
        <f t="shared" si="0"/>
        <v>0</v>
      </c>
      <c r="H10" s="95" t="e">
        <f t="shared" si="1"/>
        <v>#DIV/0!</v>
      </c>
      <c r="N10" s="10"/>
    </row>
    <row r="11" spans="1:15" ht="20.100000000000001" customHeight="1">
      <c r="A11" s="92" t="s">
        <v>3</v>
      </c>
      <c r="B11" s="126">
        <v>4040</v>
      </c>
      <c r="C11" s="219">
        <v>0</v>
      </c>
      <c r="D11" s="219">
        <v>0</v>
      </c>
      <c r="E11" s="219">
        <v>0</v>
      </c>
      <c r="F11" s="219">
        <v>0</v>
      </c>
      <c r="G11" s="263">
        <f t="shared" si="0"/>
        <v>0</v>
      </c>
      <c r="H11" s="95" t="e">
        <f t="shared" si="1"/>
        <v>#DIV/0!</v>
      </c>
    </row>
    <row r="12" spans="1:15" ht="37.5">
      <c r="A12" s="92" t="s">
        <v>64</v>
      </c>
      <c r="B12" s="127">
        <v>4050</v>
      </c>
      <c r="C12" s="219">
        <v>0</v>
      </c>
      <c r="D12" s="219">
        <v>0</v>
      </c>
      <c r="E12" s="219">
        <v>0</v>
      </c>
      <c r="F12" s="219">
        <v>0</v>
      </c>
      <c r="G12" s="263">
        <f t="shared" si="0"/>
        <v>0</v>
      </c>
      <c r="H12" s="95" t="e">
        <f t="shared" si="1"/>
        <v>#DIV/0!</v>
      </c>
    </row>
    <row r="13" spans="1:15">
      <c r="A13" s="92" t="s">
        <v>244</v>
      </c>
      <c r="B13" s="127">
        <v>4060</v>
      </c>
      <c r="C13" s="219">
        <v>0</v>
      </c>
      <c r="D13" s="219">
        <v>0</v>
      </c>
      <c r="E13" s="219">
        <v>0</v>
      </c>
      <c r="F13" s="219">
        <v>0</v>
      </c>
      <c r="G13" s="263">
        <f t="shared" si="0"/>
        <v>0</v>
      </c>
      <c r="H13" s="95" t="e">
        <f t="shared" si="1"/>
        <v>#DIV/0!</v>
      </c>
    </row>
    <row r="14" spans="1:15">
      <c r="A14" s="229"/>
      <c r="B14" s="229"/>
      <c r="C14" s="229"/>
      <c r="D14" s="229"/>
      <c r="E14" s="229"/>
      <c r="F14" s="229"/>
      <c r="G14" s="229"/>
      <c r="H14" s="229"/>
    </row>
    <row r="15" spans="1:15">
      <c r="A15" s="229"/>
      <c r="B15" s="229"/>
      <c r="C15" s="229"/>
      <c r="D15" s="229"/>
      <c r="E15" s="229"/>
      <c r="F15" s="229"/>
      <c r="G15" s="229"/>
      <c r="H15" s="229"/>
    </row>
    <row r="16" spans="1:15" s="1" customFormat="1" ht="19.5" customHeight="1">
      <c r="A16" s="237"/>
      <c r="B16" s="231"/>
      <c r="C16" s="231"/>
      <c r="D16" s="231"/>
      <c r="E16" s="231"/>
      <c r="F16" s="231"/>
      <c r="G16" s="231"/>
      <c r="H16" s="231"/>
      <c r="I16" s="2"/>
    </row>
    <row r="17" spans="1:8" ht="27.75" customHeight="1">
      <c r="A17" s="223" t="s">
        <v>486</v>
      </c>
      <c r="B17" s="227"/>
      <c r="C17" s="334" t="s">
        <v>159</v>
      </c>
      <c r="D17" s="334"/>
      <c r="E17" s="228"/>
      <c r="F17" s="317" t="s">
        <v>468</v>
      </c>
      <c r="G17" s="317"/>
      <c r="H17" s="317"/>
    </row>
    <row r="18" spans="1:8" s="1" customFormat="1">
      <c r="A18" s="226" t="s">
        <v>70</v>
      </c>
      <c r="B18" s="229"/>
      <c r="C18" s="330" t="s">
        <v>71</v>
      </c>
      <c r="D18" s="330"/>
      <c r="E18" s="229"/>
      <c r="F18" s="315" t="s">
        <v>207</v>
      </c>
      <c r="G18" s="315"/>
      <c r="H18" s="315"/>
    </row>
    <row r="19" spans="1:8">
      <c r="A19" s="22"/>
    </row>
    <row r="20" spans="1:8">
      <c r="A20" s="22"/>
    </row>
    <row r="21" spans="1:8">
      <c r="A21" s="22"/>
    </row>
    <row r="22" spans="1:8">
      <c r="A22" s="22"/>
    </row>
    <row r="23" spans="1:8">
      <c r="A23" s="22"/>
    </row>
    <row r="24" spans="1:8">
      <c r="A24" s="22"/>
    </row>
    <row r="25" spans="1:8">
      <c r="A25" s="22"/>
    </row>
    <row r="26" spans="1:8">
      <c r="A26" s="22"/>
    </row>
    <row r="27" spans="1:8">
      <c r="A27" s="22"/>
    </row>
    <row r="28" spans="1:8">
      <c r="A28" s="22"/>
    </row>
    <row r="29" spans="1:8">
      <c r="A29" s="22"/>
    </row>
    <row r="30" spans="1:8">
      <c r="A30" s="22"/>
    </row>
    <row r="31" spans="1:8">
      <c r="A31" s="22"/>
    </row>
    <row r="32" spans="1:8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  <row r="79" spans="1:1">
      <c r="A79" s="22"/>
    </row>
    <row r="80" spans="1:1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  <row r="162" spans="1:1">
      <c r="A162" s="2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</sheetData>
  <mergeCells count="10">
    <mergeCell ref="A4:A5"/>
    <mergeCell ref="A2:H2"/>
    <mergeCell ref="B4:B5"/>
    <mergeCell ref="A3:H3"/>
    <mergeCell ref="C18:D18"/>
    <mergeCell ref="F18:H18"/>
    <mergeCell ref="C4:D4"/>
    <mergeCell ref="E4:H4"/>
    <mergeCell ref="C17:D17"/>
    <mergeCell ref="F17:H17"/>
  </mergeCells>
  <phoneticPr fontId="0" type="noConversion"/>
  <pageMargins left="1.1811023622047245" right="0.39370078740157483" top="0.78740157480314965" bottom="0.78740157480314965" header="0.27559055118110237" footer="0.31496062992125984"/>
  <pageSetup paperSize="9" scale="54" firstPageNumber="9" orientation="landscape" useFirstPageNumber="1" r:id="rId1"/>
  <headerFooter alignWithMargins="0"/>
  <ignoredErrors>
    <ignoredError sqref="B8" numberStoredAsText="1"/>
    <ignoredError sqref="H7:H13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3"/>
  </sheetPr>
  <dimension ref="A1:K29"/>
  <sheetViews>
    <sheetView view="pageBreakPreview" zoomScale="85" zoomScaleNormal="75" zoomScaleSheetLayoutView="85" workbookViewId="0">
      <pane xSplit="1" ySplit="6" topLeftCell="D7" activePane="bottomRight" state="frozen"/>
      <selection pane="topRight" activeCell="B1" sqref="B1"/>
      <selection pane="bottomLeft" activeCell="A6" sqref="A6"/>
      <selection pane="bottomRight" activeCell="G20" sqref="G20"/>
    </sheetView>
  </sheetViews>
  <sheetFormatPr defaultRowHeight="12.75"/>
  <cols>
    <col min="1" max="1" width="95" style="14" customWidth="1"/>
    <col min="2" max="2" width="19.42578125" style="14" customWidth="1"/>
    <col min="3" max="7" width="26" style="14" customWidth="1"/>
    <col min="8" max="8" width="81.5703125" style="14" customWidth="1"/>
    <col min="9" max="9" width="9.5703125" style="14" customWidth="1"/>
    <col min="10" max="10" width="9.140625" style="14" customWidth="1"/>
    <col min="11" max="11" width="27.140625" style="14" customWidth="1"/>
    <col min="12" max="16384" width="9.140625" style="14"/>
  </cols>
  <sheetData>
    <row r="1" spans="1:8" ht="24.75" customHeight="1">
      <c r="H1" s="15" t="s">
        <v>434</v>
      </c>
    </row>
    <row r="2" spans="1:8" ht="19.5" customHeight="1">
      <c r="A2" s="338" t="s">
        <v>148</v>
      </c>
      <c r="B2" s="338"/>
      <c r="C2" s="338"/>
      <c r="D2" s="338"/>
      <c r="E2" s="338"/>
      <c r="F2" s="338"/>
      <c r="G2" s="338"/>
      <c r="H2" s="338"/>
    </row>
    <row r="3" spans="1:8" ht="16.5" customHeight="1"/>
    <row r="4" spans="1:8" ht="49.5" customHeight="1">
      <c r="A4" s="339" t="s">
        <v>185</v>
      </c>
      <c r="B4" s="339" t="s">
        <v>0</v>
      </c>
      <c r="C4" s="339" t="s">
        <v>87</v>
      </c>
      <c r="D4" s="300" t="s">
        <v>469</v>
      </c>
      <c r="E4" s="300"/>
      <c r="F4" s="300" t="s">
        <v>461</v>
      </c>
      <c r="G4" s="300"/>
      <c r="H4" s="339" t="s">
        <v>203</v>
      </c>
    </row>
    <row r="5" spans="1:8" ht="63" customHeight="1">
      <c r="A5" s="340"/>
      <c r="B5" s="340"/>
      <c r="C5" s="340"/>
      <c r="D5" s="201" t="s">
        <v>172</v>
      </c>
      <c r="E5" s="201" t="s">
        <v>173</v>
      </c>
      <c r="F5" s="279" t="s">
        <v>504</v>
      </c>
      <c r="G5" s="201" t="s">
        <v>173</v>
      </c>
      <c r="H5" s="340"/>
    </row>
    <row r="6" spans="1:8" s="29" customFormat="1" ht="29.25" customHeight="1">
      <c r="A6" s="129">
        <v>1</v>
      </c>
      <c r="B6" s="129">
        <v>2</v>
      </c>
      <c r="C6" s="129">
        <v>3</v>
      </c>
      <c r="D6" s="129">
        <v>4</v>
      </c>
      <c r="E6" s="129">
        <v>5</v>
      </c>
      <c r="F6" s="129">
        <v>6</v>
      </c>
      <c r="G6" s="129">
        <v>7</v>
      </c>
      <c r="H6" s="129">
        <v>8</v>
      </c>
    </row>
    <row r="7" spans="1:8" s="29" customFormat="1" ht="24.95" customHeight="1">
      <c r="A7" s="130" t="s">
        <v>133</v>
      </c>
      <c r="B7" s="130"/>
      <c r="C7" s="129"/>
      <c r="D7" s="129"/>
      <c r="E7" s="129"/>
      <c r="F7" s="129"/>
      <c r="G7" s="129"/>
      <c r="H7" s="129"/>
    </row>
    <row r="8" spans="1:8" ht="56.25">
      <c r="A8" s="92" t="s">
        <v>394</v>
      </c>
      <c r="B8" s="96">
        <v>5000</v>
      </c>
      <c r="C8" s="131" t="s">
        <v>214</v>
      </c>
      <c r="D8" s="132">
        <f>('Осн. фін. пок.'!C36/'Осн. фін. пок.'!C34)*100</f>
        <v>21.756055363321796</v>
      </c>
      <c r="E8" s="132">
        <f>('Осн. фін. пок.'!D36/'Осн. фін. пок.'!D34)*100</f>
        <v>26.019739378518008</v>
      </c>
      <c r="F8" s="132">
        <v>0</v>
      </c>
      <c r="G8" s="132">
        <f>('Осн. фін. пок.'!F36/'Осн. фін. пок.'!F34)*100</f>
        <v>26.019739378518008</v>
      </c>
      <c r="H8" s="238"/>
    </row>
    <row r="9" spans="1:8" ht="56.25">
      <c r="A9" s="92" t="s">
        <v>395</v>
      </c>
      <c r="B9" s="96">
        <v>5010</v>
      </c>
      <c r="C9" s="131" t="s">
        <v>214</v>
      </c>
      <c r="D9" s="132">
        <f>('Осн. фін. пок.'!C51/'Осн. фін. пок.'!C34)*100</f>
        <v>-8.7658592848904249</v>
      </c>
      <c r="E9" s="132">
        <f>('Осн. фін. пок.'!D51/'Осн. фін. пок.'!D34)*100</f>
        <v>12.672526794664202</v>
      </c>
      <c r="F9" s="132">
        <v>0</v>
      </c>
      <c r="G9" s="132">
        <f>('Осн. фін. пок.'!F51/'Осн. фін. пок.'!F34)*100</f>
        <v>12.672526794664202</v>
      </c>
      <c r="H9" s="238"/>
    </row>
    <row r="10" spans="1:8" ht="42.75" customHeight="1">
      <c r="A10" s="134" t="s">
        <v>396</v>
      </c>
      <c r="B10" s="96">
        <v>5020</v>
      </c>
      <c r="C10" s="131" t="s">
        <v>214</v>
      </c>
      <c r="D10" s="132">
        <f>('Осн. фін. пок.'!C66/'Осн. фін. пок.'!C142)*100</f>
        <v>-3.4751413248296852</v>
      </c>
      <c r="E10" s="132">
        <f>('Осн. фін. пок.'!D66/'Осн. фін. пок.'!D142)*100</f>
        <v>6.9514323852551616</v>
      </c>
      <c r="F10" s="132">
        <f>('Осн. фін. пок.'!E66/'Осн. фін. пок.'!E142)*100</f>
        <v>-19.332538736591179</v>
      </c>
      <c r="G10" s="132">
        <v>7</v>
      </c>
      <c r="H10" s="133" t="s">
        <v>215</v>
      </c>
    </row>
    <row r="11" spans="1:8" ht="42.75" customHeight="1">
      <c r="A11" s="134" t="s">
        <v>397</v>
      </c>
      <c r="B11" s="96">
        <v>5030</v>
      </c>
      <c r="C11" s="131" t="s">
        <v>214</v>
      </c>
      <c r="D11" s="132">
        <f>('Осн. фін. пок.'!C66/'Осн. фін. пок.'!C143)*100</f>
        <v>-3.7466791686200969</v>
      </c>
      <c r="E11" s="132">
        <f>('Осн. фін. пок.'!D66/'Осн. фін. пок.'!D143)*100</f>
        <v>7.5030477668181357</v>
      </c>
      <c r="F11" s="132">
        <f>('Осн. фін. пок.'!E66/'Осн. фін. пок.'!E143)*100</f>
        <v>-20.378164457566427</v>
      </c>
      <c r="G11" s="132">
        <v>7.5</v>
      </c>
      <c r="H11" s="133"/>
    </row>
    <row r="12" spans="1:8" ht="56.25">
      <c r="A12" s="134" t="s">
        <v>398</v>
      </c>
      <c r="B12" s="96">
        <v>5040</v>
      </c>
      <c r="C12" s="131" t="s">
        <v>214</v>
      </c>
      <c r="D12" s="132">
        <f>('Осн. фін. пок.'!C66/'Осн. фін. пок.'!C34)*100</f>
        <v>-13.826412918108419</v>
      </c>
      <c r="E12" s="132">
        <f>('Осн. фін. пок.'!D66/'Осн. фін. пок.'!D34)*100</f>
        <v>10.440280669288308</v>
      </c>
      <c r="F12" s="132">
        <v>0</v>
      </c>
      <c r="G12" s="132">
        <f>('Осн. фін. пок.'!F66/'Осн. фін. пок.'!F34)*100</f>
        <v>10.440280669288308</v>
      </c>
      <c r="H12" s="133" t="s">
        <v>216</v>
      </c>
    </row>
    <row r="13" spans="1:8" ht="24.95" customHeight="1">
      <c r="A13" s="130" t="s">
        <v>135</v>
      </c>
      <c r="B13" s="96"/>
      <c r="C13" s="135"/>
      <c r="D13" s="132"/>
      <c r="E13" s="132"/>
      <c r="F13" s="132"/>
      <c r="G13" s="132"/>
      <c r="H13" s="133"/>
    </row>
    <row r="14" spans="1:8" ht="56.25">
      <c r="A14" s="133" t="s">
        <v>356</v>
      </c>
      <c r="B14" s="96">
        <v>5100</v>
      </c>
      <c r="C14" s="239"/>
      <c r="D14" s="132">
        <f>('Осн. фін. пок.'!C144+'Осн. фін. пок.'!C145)/'Осн. фін. пок.'!C51</f>
        <v>-3.289473684210527</v>
      </c>
      <c r="E14" s="132">
        <f>('Осн. фін. пок.'!D144+'Осн. фін. пок.'!D145)/'Осн. фін. пок.'!D51</f>
        <v>0.57864313964100977</v>
      </c>
      <c r="F14" s="132">
        <f>('Осн. фін. пок.'!E144+'Осн. фін. пок.'!E145)/'Осн. фін. пок.'!E51</f>
        <v>-0.28285151116951379</v>
      </c>
      <c r="G14" s="132">
        <v>0.6</v>
      </c>
      <c r="H14" s="238"/>
    </row>
    <row r="15" spans="1:8" s="29" customFormat="1" ht="56.25">
      <c r="A15" s="133" t="s">
        <v>378</v>
      </c>
      <c r="B15" s="96">
        <v>5110</v>
      </c>
      <c r="C15" s="131" t="s">
        <v>130</v>
      </c>
      <c r="D15" s="132">
        <f>'Осн. фін. пок.'!C150/('Осн. фін. пок.'!C144+'Осн. фін. пок.'!C145)</f>
        <v>0</v>
      </c>
      <c r="E15" s="132">
        <f>'Осн. фін. пок.'!D150/('Осн. фін. пок.'!D144+'Осн. фін. пок.'!D145)</f>
        <v>0</v>
      </c>
      <c r="F15" s="132">
        <f>'Осн. фін. пок.'!E150/('Осн. фін. пок.'!E144+'Осн. фін. пок.'!E145)</f>
        <v>0</v>
      </c>
      <c r="G15" s="132">
        <v>0</v>
      </c>
      <c r="H15" s="133" t="s">
        <v>217</v>
      </c>
    </row>
    <row r="16" spans="1:8" s="29" customFormat="1" ht="56.25">
      <c r="A16" s="133" t="s">
        <v>379</v>
      </c>
      <c r="B16" s="96">
        <v>5120</v>
      </c>
      <c r="C16" s="131" t="s">
        <v>130</v>
      </c>
      <c r="D16" s="132">
        <f>'Осн. фін. пок.'!C140/'Осн. фін. пок.'!C145</f>
        <v>7.2779999999999996</v>
      </c>
      <c r="E16" s="132">
        <f>'Осн. фін. пок.'!D140/'Осн. фін. пок.'!D145</f>
        <v>10.562039957939012</v>
      </c>
      <c r="F16" s="132">
        <f>'Осн. фін. пок.'!E140/'Осн. фін. пок.'!E145</f>
        <v>9.9024390243902456</v>
      </c>
      <c r="G16" s="132">
        <v>10.6</v>
      </c>
      <c r="H16" s="133" t="s">
        <v>219</v>
      </c>
    </row>
    <row r="17" spans="1:11" ht="24.95" customHeight="1">
      <c r="A17" s="130" t="s">
        <v>134</v>
      </c>
      <c r="B17" s="96"/>
      <c r="C17" s="131"/>
      <c r="D17" s="132"/>
      <c r="E17" s="132"/>
      <c r="F17" s="132"/>
      <c r="G17" s="132"/>
      <c r="H17" s="133"/>
    </row>
    <row r="18" spans="1:11" ht="42.75" customHeight="1">
      <c r="A18" s="133" t="s">
        <v>380</v>
      </c>
      <c r="B18" s="96">
        <v>5200</v>
      </c>
      <c r="C18" s="239"/>
      <c r="D18" s="132">
        <f>'Осн. фін. пок.'!C117/'Осн. фін. пок.'!C78</f>
        <v>0</v>
      </c>
      <c r="E18" s="132">
        <f>'Осн. фін. пок.'!D117/'Осн. фін. пок.'!D78</f>
        <v>11.644214162348879</v>
      </c>
      <c r="F18" s="132">
        <f>'Осн. фін. пок.'!E117/'Осн. фін. пок.'!E78</f>
        <v>0</v>
      </c>
      <c r="G18" s="132">
        <f>'Осн. фін. пок.'!F117/'Осн. фін. пок.'!F78</f>
        <v>11.644214162348879</v>
      </c>
      <c r="H18" s="238"/>
    </row>
    <row r="19" spans="1:11" ht="75">
      <c r="A19" s="133" t="s">
        <v>381</v>
      </c>
      <c r="B19" s="96">
        <v>5210</v>
      </c>
      <c r="C19" s="239"/>
      <c r="D19" s="132">
        <f>'Осн. фін. пок.'!C117/'Осн. фін. пок.'!C34</f>
        <v>0</v>
      </c>
      <c r="E19" s="132">
        <f>'Осн. фін. пок.'!D117/'Осн. фін. пок.'!D34</f>
        <v>0.25992751946950421</v>
      </c>
      <c r="F19" s="132">
        <v>0</v>
      </c>
      <c r="G19" s="132">
        <f>'Осн. фін. пок.'!F117/'Осн. фін. пок.'!F34</f>
        <v>0.25992751946950421</v>
      </c>
      <c r="H19" s="238"/>
    </row>
    <row r="20" spans="1:11" ht="37.5">
      <c r="A20" s="133" t="s">
        <v>382</v>
      </c>
      <c r="B20" s="96">
        <v>5220</v>
      </c>
      <c r="C20" s="131" t="s">
        <v>317</v>
      </c>
      <c r="D20" s="132">
        <f>'Осн. фін. пок.'!C139/'Осн. фін. пок.'!C138</f>
        <v>0.58714359106087843</v>
      </c>
      <c r="E20" s="132">
        <f>'Осн. фін. пок.'!D139/'Осн. фін. пок.'!D138</f>
        <v>0.5057842488418266</v>
      </c>
      <c r="F20" s="132">
        <f>'Осн. фін. пок.'!E139/'Осн. фін. пок.'!E138</f>
        <v>0.54537606861407373</v>
      </c>
      <c r="G20" s="132">
        <v>0.5</v>
      </c>
      <c r="H20" s="133" t="s">
        <v>218</v>
      </c>
    </row>
    <row r="21" spans="1:11" ht="24.95" customHeight="1">
      <c r="A21" s="130" t="s">
        <v>210</v>
      </c>
      <c r="B21" s="96"/>
      <c r="C21" s="131"/>
      <c r="D21" s="132"/>
      <c r="E21" s="132"/>
      <c r="F21" s="132"/>
      <c r="G21" s="132"/>
      <c r="H21" s="133"/>
    </row>
    <row r="22" spans="1:11" ht="75">
      <c r="A22" s="134" t="s">
        <v>221</v>
      </c>
      <c r="B22" s="96">
        <v>5300</v>
      </c>
      <c r="C22" s="239"/>
      <c r="D22" s="240"/>
      <c r="E22" s="240"/>
      <c r="F22" s="240"/>
      <c r="G22" s="240"/>
      <c r="H22" s="241"/>
    </row>
    <row r="23" spans="1:11">
      <c r="A23" s="242"/>
      <c r="B23" s="242"/>
      <c r="C23" s="242"/>
      <c r="D23" s="242"/>
      <c r="E23" s="242"/>
      <c r="F23" s="242"/>
      <c r="G23" s="242"/>
      <c r="H23" s="242"/>
    </row>
    <row r="24" spans="1:11">
      <c r="A24" s="242"/>
      <c r="B24" s="242"/>
      <c r="C24" s="242"/>
      <c r="D24" s="242"/>
      <c r="E24" s="242"/>
      <c r="F24" s="242"/>
      <c r="G24" s="242"/>
      <c r="H24" s="242"/>
    </row>
    <row r="25" spans="1:11">
      <c r="A25" s="242"/>
      <c r="B25" s="242"/>
      <c r="C25" s="242"/>
      <c r="D25" s="242"/>
      <c r="E25" s="242"/>
      <c r="F25" s="242"/>
      <c r="G25" s="242"/>
      <c r="H25" s="242"/>
    </row>
    <row r="26" spans="1:11">
      <c r="A26" s="242"/>
      <c r="B26" s="242"/>
      <c r="C26" s="242"/>
      <c r="D26" s="242"/>
      <c r="E26" s="242"/>
      <c r="F26" s="242"/>
      <c r="G26" s="242"/>
      <c r="H26" s="242"/>
    </row>
    <row r="27" spans="1:11" ht="20.25">
      <c r="A27" s="242"/>
      <c r="B27" s="242"/>
      <c r="C27" s="242"/>
      <c r="D27" s="242"/>
      <c r="E27" s="242"/>
      <c r="F27" s="242"/>
      <c r="G27" s="242"/>
      <c r="H27" s="242"/>
      <c r="K27" s="33"/>
    </row>
    <row r="28" spans="1:11" s="2" customFormat="1" ht="27.75" customHeight="1">
      <c r="A28" s="223" t="s">
        <v>470</v>
      </c>
      <c r="B28" s="227"/>
      <c r="C28" s="334" t="s">
        <v>159</v>
      </c>
      <c r="D28" s="334"/>
      <c r="E28" s="228"/>
      <c r="F28" s="330" t="s">
        <v>464</v>
      </c>
      <c r="G28" s="330"/>
      <c r="H28" s="330"/>
    </row>
    <row r="29" spans="1:11" s="1" customFormat="1" ht="18.75">
      <c r="A29" s="186" t="s">
        <v>206</v>
      </c>
      <c r="B29" s="182"/>
      <c r="C29" s="293" t="s">
        <v>71</v>
      </c>
      <c r="D29" s="293"/>
      <c r="E29" s="182"/>
      <c r="F29" s="292" t="s">
        <v>88</v>
      </c>
      <c r="G29" s="292"/>
      <c r="H29" s="292"/>
    </row>
  </sheetData>
  <mergeCells count="11">
    <mergeCell ref="C28:D28"/>
    <mergeCell ref="F28:H28"/>
    <mergeCell ref="C29:D29"/>
    <mergeCell ref="F29:H29"/>
    <mergeCell ref="A2:H2"/>
    <mergeCell ref="A4:A5"/>
    <mergeCell ref="B4:B5"/>
    <mergeCell ref="C4:C5"/>
    <mergeCell ref="D4:E4"/>
    <mergeCell ref="F4:G4"/>
    <mergeCell ref="H4:H5"/>
  </mergeCells>
  <phoneticPr fontId="3" type="noConversion"/>
  <pageMargins left="0.78740157480314965" right="0.39370078740157483" top="0.78740157480314965" bottom="0.78740157480314965" header="0.51181102362204722" footer="0.31496062992125984"/>
  <pageSetup paperSize="9" scale="42" orientation="landscape" r:id="rId1"/>
  <headerFooter alignWithMargins="0"/>
  <ignoredErrors>
    <ignoredError sqref="D8:E8 D20:F20 D10:F10 D12:E12 D14:F14 D15:F15 D16:F16 G12 D9:E9 G8:G9 D19:E19 F18 D18:E18 G18:G1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3"/>
  </sheetPr>
  <dimension ref="A1:O78"/>
  <sheetViews>
    <sheetView view="pageBreakPreview" zoomScale="65" zoomScaleNormal="75" zoomScaleSheetLayoutView="65" workbookViewId="0">
      <selection activeCell="I37" sqref="I37"/>
    </sheetView>
  </sheetViews>
  <sheetFormatPr defaultRowHeight="18.75"/>
  <cols>
    <col min="1" max="1" width="44.85546875" style="1" customWidth="1"/>
    <col min="2" max="2" width="13.5703125" style="9" customWidth="1"/>
    <col min="3" max="3" width="18.5703125" style="1" customWidth="1"/>
    <col min="4" max="4" width="16.140625" style="1" customWidth="1"/>
    <col min="5" max="5" width="15.42578125" style="1" customWidth="1"/>
    <col min="6" max="6" width="16.5703125" style="1" customWidth="1"/>
    <col min="7" max="7" width="15.28515625" style="1" customWidth="1"/>
    <col min="8" max="8" width="16.5703125" style="1" customWidth="1"/>
    <col min="9" max="9" width="16.140625" style="1" customWidth="1"/>
    <col min="10" max="10" width="16.42578125" style="1" customWidth="1"/>
    <col min="11" max="11" width="16.5703125" style="1" customWidth="1"/>
    <col min="12" max="12" width="16.85546875" style="1" customWidth="1"/>
    <col min="13" max="15" width="16.7109375" style="1" customWidth="1"/>
    <col min="16" max="16384" width="9.140625" style="1"/>
  </cols>
  <sheetData>
    <row r="1" spans="1:15" s="91" customFormat="1">
      <c r="A1" s="243"/>
      <c r="B1" s="244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5" t="s">
        <v>435</v>
      </c>
    </row>
    <row r="2" spans="1:15">
      <c r="A2" s="367" t="s">
        <v>105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</row>
    <row r="3" spans="1:15">
      <c r="A3" s="367" t="s">
        <v>471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</row>
    <row r="4" spans="1:15">
      <c r="A4" s="293" t="s">
        <v>448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</row>
    <row r="5" spans="1:15">
      <c r="A5" s="374" t="s">
        <v>116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</row>
    <row r="6" spans="1:15" ht="24.95" customHeight="1">
      <c r="A6" s="375" t="s">
        <v>269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</row>
    <row r="7" spans="1:15" ht="9" customHeight="1">
      <c r="A7" s="246"/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</row>
    <row r="8" spans="1:15">
      <c r="A8" s="376" t="s">
        <v>204</v>
      </c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</row>
    <row r="9" spans="1:15" ht="12.75" customHeight="1">
      <c r="A9" s="243"/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</row>
    <row r="10" spans="1:15" s="2" customFormat="1" ht="57" customHeight="1">
      <c r="A10" s="300" t="s">
        <v>185</v>
      </c>
      <c r="B10" s="300"/>
      <c r="C10" s="360" t="s">
        <v>472</v>
      </c>
      <c r="D10" s="360"/>
      <c r="E10" s="361"/>
      <c r="F10" s="377" t="s">
        <v>473</v>
      </c>
      <c r="G10" s="360"/>
      <c r="H10" s="361"/>
      <c r="I10" s="300" t="s">
        <v>474</v>
      </c>
      <c r="J10" s="300"/>
      <c r="K10" s="300"/>
      <c r="L10" s="300" t="s">
        <v>332</v>
      </c>
      <c r="M10" s="300"/>
      <c r="N10" s="377" t="s">
        <v>333</v>
      </c>
      <c r="O10" s="361"/>
    </row>
    <row r="11" spans="1:15" s="2" customFormat="1" ht="17.25" customHeight="1">
      <c r="A11" s="332">
        <v>1</v>
      </c>
      <c r="B11" s="332"/>
      <c r="C11" s="362">
        <v>2</v>
      </c>
      <c r="D11" s="362"/>
      <c r="E11" s="363"/>
      <c r="F11" s="366">
        <v>3</v>
      </c>
      <c r="G11" s="362"/>
      <c r="H11" s="363"/>
      <c r="I11" s="332">
        <v>4</v>
      </c>
      <c r="J11" s="332"/>
      <c r="K11" s="332"/>
      <c r="L11" s="366">
        <v>5</v>
      </c>
      <c r="M11" s="363"/>
      <c r="N11" s="332">
        <v>6</v>
      </c>
      <c r="O11" s="332"/>
    </row>
    <row r="12" spans="1:15" s="2" customFormat="1" ht="95.25" customHeight="1">
      <c r="A12" s="322" t="s">
        <v>336</v>
      </c>
      <c r="B12" s="322"/>
      <c r="C12" s="357">
        <f>SUM(C13:C15)</f>
        <v>6</v>
      </c>
      <c r="D12" s="358"/>
      <c r="E12" s="359"/>
      <c r="F12" s="357">
        <f>SUM(F13:F15)</f>
        <v>7</v>
      </c>
      <c r="G12" s="358"/>
      <c r="H12" s="359"/>
      <c r="I12" s="357">
        <v>4.7</v>
      </c>
      <c r="J12" s="358"/>
      <c r="K12" s="359"/>
      <c r="L12" s="355">
        <f>I12-F12</f>
        <v>-2.2999999999999998</v>
      </c>
      <c r="M12" s="355"/>
      <c r="N12" s="364">
        <f>(I12/F12)*100</f>
        <v>67.142857142857153</v>
      </c>
      <c r="O12" s="365"/>
    </row>
    <row r="13" spans="1:15" s="2" customFormat="1">
      <c r="A13" s="345" t="s">
        <v>189</v>
      </c>
      <c r="B13" s="345"/>
      <c r="C13" s="349">
        <v>1</v>
      </c>
      <c r="D13" s="350"/>
      <c r="E13" s="351"/>
      <c r="F13" s="349">
        <v>1</v>
      </c>
      <c r="G13" s="350"/>
      <c r="H13" s="351"/>
      <c r="I13" s="349">
        <v>1</v>
      </c>
      <c r="J13" s="350"/>
      <c r="K13" s="351"/>
      <c r="L13" s="356">
        <f t="shared" ref="L13:L27" si="0">I13-F13</f>
        <v>0</v>
      </c>
      <c r="M13" s="356"/>
      <c r="N13" s="346">
        <f t="shared" ref="N13:N27" si="1">(I13/F13)*100</f>
        <v>100</v>
      </c>
      <c r="O13" s="347"/>
    </row>
    <row r="14" spans="1:15" s="2" customFormat="1">
      <c r="A14" s="345" t="s">
        <v>188</v>
      </c>
      <c r="B14" s="345"/>
      <c r="C14" s="349">
        <v>1</v>
      </c>
      <c r="D14" s="350"/>
      <c r="E14" s="351"/>
      <c r="F14" s="349">
        <v>1</v>
      </c>
      <c r="G14" s="350"/>
      <c r="H14" s="351"/>
      <c r="I14" s="349">
        <v>1</v>
      </c>
      <c r="J14" s="350"/>
      <c r="K14" s="351"/>
      <c r="L14" s="356">
        <f t="shared" si="0"/>
        <v>0</v>
      </c>
      <c r="M14" s="356"/>
      <c r="N14" s="346">
        <f t="shared" si="1"/>
        <v>100</v>
      </c>
      <c r="O14" s="347"/>
    </row>
    <row r="15" spans="1:15" s="2" customFormat="1">
      <c r="A15" s="345" t="s">
        <v>190</v>
      </c>
      <c r="B15" s="345"/>
      <c r="C15" s="349">
        <v>4</v>
      </c>
      <c r="D15" s="350"/>
      <c r="E15" s="351"/>
      <c r="F15" s="349">
        <v>5</v>
      </c>
      <c r="G15" s="350"/>
      <c r="H15" s="351"/>
      <c r="I15" s="349">
        <v>3</v>
      </c>
      <c r="J15" s="350"/>
      <c r="K15" s="351"/>
      <c r="L15" s="356">
        <f t="shared" si="0"/>
        <v>-2</v>
      </c>
      <c r="M15" s="356"/>
      <c r="N15" s="346">
        <f t="shared" si="1"/>
        <v>60</v>
      </c>
      <c r="O15" s="347"/>
    </row>
    <row r="16" spans="1:15" s="2" customFormat="1" ht="37.5" customHeight="1">
      <c r="A16" s="322" t="s">
        <v>383</v>
      </c>
      <c r="B16" s="322"/>
      <c r="C16" s="352">
        <f>SUM(C17:C19)</f>
        <v>411.29999999999995</v>
      </c>
      <c r="D16" s="353"/>
      <c r="E16" s="354"/>
      <c r="F16" s="352">
        <f>SUM(F17:F19)</f>
        <v>454.4</v>
      </c>
      <c r="G16" s="353"/>
      <c r="H16" s="354"/>
      <c r="I16" s="352">
        <f>SUM(I17:I19)</f>
        <v>514.5</v>
      </c>
      <c r="J16" s="353"/>
      <c r="K16" s="354"/>
      <c r="L16" s="355">
        <f t="shared" si="0"/>
        <v>60.100000000000023</v>
      </c>
      <c r="M16" s="355"/>
      <c r="N16" s="364">
        <f t="shared" si="1"/>
        <v>113.22623239436621</v>
      </c>
      <c r="O16" s="365"/>
    </row>
    <row r="17" spans="1:15" s="2" customFormat="1">
      <c r="A17" s="345" t="s">
        <v>189</v>
      </c>
      <c r="B17" s="345"/>
      <c r="C17" s="342">
        <v>95.4</v>
      </c>
      <c r="D17" s="343"/>
      <c r="E17" s="344"/>
      <c r="F17" s="342">
        <v>110.8</v>
      </c>
      <c r="G17" s="343"/>
      <c r="H17" s="344"/>
      <c r="I17" s="342">
        <v>179.1</v>
      </c>
      <c r="J17" s="343"/>
      <c r="K17" s="344"/>
      <c r="L17" s="356">
        <f t="shared" si="0"/>
        <v>68.3</v>
      </c>
      <c r="M17" s="356"/>
      <c r="N17" s="346">
        <f t="shared" si="1"/>
        <v>161.64259927797835</v>
      </c>
      <c r="O17" s="347"/>
    </row>
    <row r="18" spans="1:15" s="2" customFormat="1">
      <c r="A18" s="345" t="s">
        <v>188</v>
      </c>
      <c r="B18" s="345"/>
      <c r="C18" s="342">
        <v>68.8</v>
      </c>
      <c r="D18" s="343"/>
      <c r="E18" s="344"/>
      <c r="F18" s="342">
        <v>80.599999999999994</v>
      </c>
      <c r="G18" s="343"/>
      <c r="H18" s="344"/>
      <c r="I18" s="342">
        <v>124</v>
      </c>
      <c r="J18" s="343"/>
      <c r="K18" s="344"/>
      <c r="L18" s="356">
        <f t="shared" si="0"/>
        <v>43.400000000000006</v>
      </c>
      <c r="M18" s="356"/>
      <c r="N18" s="346">
        <f t="shared" si="1"/>
        <v>153.84615384615387</v>
      </c>
      <c r="O18" s="347"/>
    </row>
    <row r="19" spans="1:15" s="2" customFormat="1">
      <c r="A19" s="345" t="s">
        <v>190</v>
      </c>
      <c r="B19" s="345"/>
      <c r="C19" s="342">
        <v>247.1</v>
      </c>
      <c r="D19" s="343"/>
      <c r="E19" s="344"/>
      <c r="F19" s="342">
        <v>263</v>
      </c>
      <c r="G19" s="343"/>
      <c r="H19" s="344"/>
      <c r="I19" s="342">
        <v>211.4</v>
      </c>
      <c r="J19" s="343"/>
      <c r="K19" s="344"/>
      <c r="L19" s="356">
        <f t="shared" si="0"/>
        <v>-51.599999999999994</v>
      </c>
      <c r="M19" s="356"/>
      <c r="N19" s="346">
        <f t="shared" si="1"/>
        <v>80.380228136882138</v>
      </c>
      <c r="O19" s="347"/>
    </row>
    <row r="20" spans="1:15" s="2" customFormat="1" ht="36" customHeight="1">
      <c r="A20" s="322" t="s">
        <v>384</v>
      </c>
      <c r="B20" s="322"/>
      <c r="C20" s="352">
        <f>'Осн. фін. пок.'!C76</f>
        <v>411.3</v>
      </c>
      <c r="D20" s="353"/>
      <c r="E20" s="354"/>
      <c r="F20" s="352">
        <v>454.4</v>
      </c>
      <c r="G20" s="353"/>
      <c r="H20" s="354"/>
      <c r="I20" s="352">
        <f>'Осн. фін. пок.'!F76</f>
        <v>514.5</v>
      </c>
      <c r="J20" s="353"/>
      <c r="K20" s="354"/>
      <c r="L20" s="355">
        <f t="shared" si="0"/>
        <v>60.100000000000023</v>
      </c>
      <c r="M20" s="355"/>
      <c r="N20" s="364">
        <f t="shared" si="1"/>
        <v>113.22623239436621</v>
      </c>
      <c r="O20" s="365"/>
    </row>
    <row r="21" spans="1:15" s="2" customFormat="1">
      <c r="A21" s="345" t="s">
        <v>189</v>
      </c>
      <c r="B21" s="345"/>
      <c r="C21" s="342">
        <v>95.4</v>
      </c>
      <c r="D21" s="343"/>
      <c r="E21" s="344"/>
      <c r="F21" s="342">
        <v>110.8</v>
      </c>
      <c r="G21" s="343"/>
      <c r="H21" s="344"/>
      <c r="I21" s="342">
        <v>179.1</v>
      </c>
      <c r="J21" s="343"/>
      <c r="K21" s="344"/>
      <c r="L21" s="356">
        <f t="shared" si="0"/>
        <v>68.3</v>
      </c>
      <c r="M21" s="356"/>
      <c r="N21" s="346">
        <f t="shared" si="1"/>
        <v>161.64259927797835</v>
      </c>
      <c r="O21" s="347"/>
    </row>
    <row r="22" spans="1:15" s="2" customFormat="1">
      <c r="A22" s="345" t="s">
        <v>188</v>
      </c>
      <c r="B22" s="345"/>
      <c r="C22" s="342">
        <v>68.8</v>
      </c>
      <c r="D22" s="343"/>
      <c r="E22" s="344"/>
      <c r="F22" s="342">
        <v>80.599999999999994</v>
      </c>
      <c r="G22" s="343"/>
      <c r="H22" s="344"/>
      <c r="I22" s="342">
        <v>124</v>
      </c>
      <c r="J22" s="343"/>
      <c r="K22" s="344"/>
      <c r="L22" s="356">
        <f t="shared" si="0"/>
        <v>43.400000000000006</v>
      </c>
      <c r="M22" s="356"/>
      <c r="N22" s="346">
        <f t="shared" si="1"/>
        <v>153.84615384615387</v>
      </c>
      <c r="O22" s="347"/>
    </row>
    <row r="23" spans="1:15" s="2" customFormat="1">
      <c r="A23" s="345" t="s">
        <v>190</v>
      </c>
      <c r="B23" s="345"/>
      <c r="C23" s="342">
        <v>247.1</v>
      </c>
      <c r="D23" s="343"/>
      <c r="E23" s="344"/>
      <c r="F23" s="342">
        <v>263</v>
      </c>
      <c r="G23" s="343"/>
      <c r="H23" s="344"/>
      <c r="I23" s="342">
        <v>211.4</v>
      </c>
      <c r="J23" s="343"/>
      <c r="K23" s="344"/>
      <c r="L23" s="356">
        <f t="shared" si="0"/>
        <v>-51.599999999999994</v>
      </c>
      <c r="M23" s="356"/>
      <c r="N23" s="346">
        <f t="shared" si="1"/>
        <v>80.380228136882138</v>
      </c>
      <c r="O23" s="347"/>
    </row>
    <row r="24" spans="1:15" s="2" customFormat="1" ht="56.25" customHeight="1">
      <c r="A24" s="322" t="s">
        <v>385</v>
      </c>
      <c r="B24" s="322"/>
      <c r="C24" s="352">
        <f>(C20/C12)/6*1000</f>
        <v>11424.999999999998</v>
      </c>
      <c r="D24" s="353"/>
      <c r="E24" s="354"/>
      <c r="F24" s="352">
        <f>(F20/F12)/6*1000</f>
        <v>10819.047619047618</v>
      </c>
      <c r="G24" s="353"/>
      <c r="H24" s="354"/>
      <c r="I24" s="352">
        <f>(I20/I12)/6*1000</f>
        <v>18244.680851063829</v>
      </c>
      <c r="J24" s="353"/>
      <c r="K24" s="354"/>
      <c r="L24" s="355">
        <f t="shared" si="0"/>
        <v>7425.633232016211</v>
      </c>
      <c r="M24" s="355"/>
      <c r="N24" s="364">
        <f t="shared" si="1"/>
        <v>168.63481420437517</v>
      </c>
      <c r="O24" s="365"/>
    </row>
    <row r="25" spans="1:15" s="2" customFormat="1">
      <c r="A25" s="345" t="s">
        <v>189</v>
      </c>
      <c r="B25" s="345"/>
      <c r="C25" s="408">
        <f>(C21/C13)/6*1000</f>
        <v>15900</v>
      </c>
      <c r="D25" s="409"/>
      <c r="E25" s="410"/>
      <c r="F25" s="403">
        <f>(F21/F13)/6*1000</f>
        <v>18466.666666666664</v>
      </c>
      <c r="G25" s="404"/>
      <c r="H25" s="405"/>
      <c r="I25" s="403">
        <f>(I21/I13)/6*1000</f>
        <v>29849.999999999996</v>
      </c>
      <c r="J25" s="404"/>
      <c r="K25" s="405"/>
      <c r="L25" s="356">
        <f t="shared" si="0"/>
        <v>11383.333333333332</v>
      </c>
      <c r="M25" s="356"/>
      <c r="N25" s="346">
        <f t="shared" si="1"/>
        <v>161.64259927797835</v>
      </c>
      <c r="O25" s="347"/>
    </row>
    <row r="26" spans="1:15" s="2" customFormat="1">
      <c r="A26" s="345" t="s">
        <v>188</v>
      </c>
      <c r="B26" s="345"/>
      <c r="C26" s="408">
        <f>(C22/C14)/6*1000</f>
        <v>11466.666666666666</v>
      </c>
      <c r="D26" s="409"/>
      <c r="E26" s="410"/>
      <c r="F26" s="403">
        <f>(F22/F14)/6*1000</f>
        <v>13433.333333333332</v>
      </c>
      <c r="G26" s="404"/>
      <c r="H26" s="405"/>
      <c r="I26" s="403">
        <f>(I22/I14)/6*1000</f>
        <v>20666.666666666668</v>
      </c>
      <c r="J26" s="404"/>
      <c r="K26" s="405"/>
      <c r="L26" s="356">
        <f t="shared" si="0"/>
        <v>7233.3333333333358</v>
      </c>
      <c r="M26" s="356"/>
      <c r="N26" s="346">
        <f t="shared" si="1"/>
        <v>153.84615384615387</v>
      </c>
      <c r="O26" s="347"/>
    </row>
    <row r="27" spans="1:15" s="2" customFormat="1">
      <c r="A27" s="345" t="s">
        <v>190</v>
      </c>
      <c r="B27" s="345"/>
      <c r="C27" s="408">
        <f>(C23/C15)/6*1000</f>
        <v>10295.833333333332</v>
      </c>
      <c r="D27" s="409"/>
      <c r="E27" s="410"/>
      <c r="F27" s="403">
        <f>(F23/F15)/6*1000</f>
        <v>8766.6666666666679</v>
      </c>
      <c r="G27" s="404"/>
      <c r="H27" s="405"/>
      <c r="I27" s="403">
        <f>(I23/I15)/6*1000</f>
        <v>11744.444444444445</v>
      </c>
      <c r="J27" s="404"/>
      <c r="K27" s="405"/>
      <c r="L27" s="356">
        <f t="shared" si="0"/>
        <v>2977.7777777777774</v>
      </c>
      <c r="M27" s="356"/>
      <c r="N27" s="346">
        <f t="shared" si="1"/>
        <v>133.96704689480353</v>
      </c>
      <c r="O27" s="347"/>
    </row>
    <row r="28" spans="1:15" s="2" customFormat="1" ht="13.5" customHeight="1">
      <c r="A28" s="106"/>
      <c r="B28" s="106"/>
      <c r="C28" s="10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7"/>
      <c r="O28" s="137"/>
    </row>
    <row r="29" spans="1:15">
      <c r="A29" s="348" t="s">
        <v>386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</row>
    <row r="30" spans="1:15" ht="11.25" customHeight="1">
      <c r="A30" s="138"/>
      <c r="B30" s="138"/>
      <c r="C30" s="138"/>
      <c r="D30" s="138"/>
      <c r="E30" s="138"/>
      <c r="F30" s="138"/>
      <c r="G30" s="138"/>
      <c r="H30" s="138"/>
      <c r="I30" s="138"/>
      <c r="J30" s="109"/>
      <c r="K30" s="109"/>
      <c r="L30" s="109"/>
      <c r="M30" s="109"/>
      <c r="N30" s="109"/>
      <c r="O30" s="109"/>
    </row>
    <row r="31" spans="1:15">
      <c r="A31" s="373" t="s">
        <v>409</v>
      </c>
      <c r="B31" s="373"/>
      <c r="C31" s="373"/>
      <c r="D31" s="373"/>
      <c r="E31" s="373"/>
      <c r="F31" s="373"/>
      <c r="G31" s="373"/>
      <c r="H31" s="373"/>
      <c r="I31" s="373"/>
      <c r="J31" s="373"/>
      <c r="K31" s="109"/>
      <c r="L31" s="109"/>
      <c r="M31" s="109"/>
      <c r="N31" s="109"/>
      <c r="O31" s="109"/>
    </row>
    <row r="32" spans="1:15">
      <c r="A32" s="139"/>
      <c r="B32" s="140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</row>
    <row r="33" spans="1:15" ht="52.5" customHeight="1">
      <c r="A33" s="411" t="s">
        <v>268</v>
      </c>
      <c r="B33" s="412"/>
      <c r="C33" s="413"/>
      <c r="D33" s="402" t="s">
        <v>487</v>
      </c>
      <c r="E33" s="402"/>
      <c r="F33" s="402"/>
      <c r="G33" s="402" t="s">
        <v>488</v>
      </c>
      <c r="H33" s="402"/>
      <c r="I33" s="402"/>
      <c r="J33" s="369" t="s">
        <v>186</v>
      </c>
      <c r="K33" s="369"/>
      <c r="L33" s="369"/>
      <c r="M33" s="370" t="s">
        <v>187</v>
      </c>
      <c r="N33" s="371"/>
      <c r="O33" s="372"/>
    </row>
    <row r="34" spans="1:15" ht="155.25" customHeight="1">
      <c r="A34" s="414"/>
      <c r="B34" s="415"/>
      <c r="C34" s="416"/>
      <c r="D34" s="96" t="s">
        <v>387</v>
      </c>
      <c r="E34" s="96" t="s">
        <v>202</v>
      </c>
      <c r="F34" s="96" t="s">
        <v>388</v>
      </c>
      <c r="G34" s="96" t="s">
        <v>387</v>
      </c>
      <c r="H34" s="260" t="s">
        <v>496</v>
      </c>
      <c r="I34" s="96" t="s">
        <v>388</v>
      </c>
      <c r="J34" s="96" t="s">
        <v>387</v>
      </c>
      <c r="K34" s="96" t="s">
        <v>202</v>
      </c>
      <c r="L34" s="96" t="s">
        <v>388</v>
      </c>
      <c r="M34" s="141" t="s">
        <v>160</v>
      </c>
      <c r="N34" s="141" t="s">
        <v>161</v>
      </c>
      <c r="O34" s="141" t="s">
        <v>222</v>
      </c>
    </row>
    <row r="35" spans="1:15">
      <c r="A35" s="370">
        <v>1</v>
      </c>
      <c r="B35" s="371"/>
      <c r="C35" s="372"/>
      <c r="D35" s="96">
        <v>2</v>
      </c>
      <c r="E35" s="96">
        <v>3</v>
      </c>
      <c r="F35" s="96">
        <v>4</v>
      </c>
      <c r="G35" s="96">
        <v>5</v>
      </c>
      <c r="H35" s="101">
        <v>6</v>
      </c>
      <c r="I35" s="101">
        <v>7</v>
      </c>
      <c r="J35" s="101">
        <v>8</v>
      </c>
      <c r="K35" s="101">
        <v>9</v>
      </c>
      <c r="L35" s="101">
        <v>10</v>
      </c>
      <c r="M35" s="101">
        <v>11</v>
      </c>
      <c r="N35" s="101">
        <v>12</v>
      </c>
      <c r="O35" s="101">
        <v>13</v>
      </c>
    </row>
    <row r="36" spans="1:15">
      <c r="A36" s="423" t="s">
        <v>495</v>
      </c>
      <c r="B36" s="424"/>
      <c r="C36" s="425"/>
      <c r="D36" s="247">
        <v>0</v>
      </c>
      <c r="E36" s="247">
        <v>0</v>
      </c>
      <c r="F36" s="248">
        <v>0</v>
      </c>
      <c r="G36" s="276">
        <v>786.93899999999996</v>
      </c>
      <c r="H36" s="248">
        <v>99320</v>
      </c>
      <c r="I36" s="277">
        <v>7.9233000000000002</v>
      </c>
      <c r="J36" s="280">
        <f t="shared" ref="J36:L40" si="2">G36-D36</f>
        <v>786.93899999999996</v>
      </c>
      <c r="K36" s="143">
        <f t="shared" si="2"/>
        <v>99320</v>
      </c>
      <c r="L36" s="281">
        <f t="shared" si="2"/>
        <v>7.9233000000000002</v>
      </c>
      <c r="M36" s="144" t="e">
        <f t="shared" ref="M36:O40" si="3">(G36/D36)*100</f>
        <v>#DIV/0!</v>
      </c>
      <c r="N36" s="142" t="e">
        <f t="shared" si="3"/>
        <v>#DIV/0!</v>
      </c>
      <c r="O36" s="143" t="e">
        <f t="shared" si="3"/>
        <v>#DIV/0!</v>
      </c>
    </row>
    <row r="37" spans="1:15">
      <c r="A37" s="423" t="s">
        <v>497</v>
      </c>
      <c r="B37" s="424"/>
      <c r="C37" s="425"/>
      <c r="D37" s="247">
        <v>0</v>
      </c>
      <c r="E37" s="247">
        <v>0</v>
      </c>
      <c r="F37" s="248">
        <v>0</v>
      </c>
      <c r="G37" s="276">
        <v>1806.8689999999999</v>
      </c>
      <c r="H37" s="248">
        <v>67320</v>
      </c>
      <c r="I37" s="275">
        <v>26.84</v>
      </c>
      <c r="J37" s="280">
        <f t="shared" si="2"/>
        <v>1806.8689999999999</v>
      </c>
      <c r="K37" s="143">
        <f t="shared" si="2"/>
        <v>67320</v>
      </c>
      <c r="L37" s="281">
        <f t="shared" si="2"/>
        <v>26.84</v>
      </c>
      <c r="M37" s="144" t="e">
        <f t="shared" si="3"/>
        <v>#DIV/0!</v>
      </c>
      <c r="N37" s="142" t="e">
        <f t="shared" si="3"/>
        <v>#DIV/0!</v>
      </c>
      <c r="O37" s="143" t="e">
        <f t="shared" si="3"/>
        <v>#DIV/0!</v>
      </c>
    </row>
    <row r="38" spans="1:15" ht="20.100000000000001" customHeight="1">
      <c r="A38" s="420"/>
      <c r="B38" s="421"/>
      <c r="C38" s="422"/>
      <c r="D38" s="247">
        <v>0</v>
      </c>
      <c r="E38" s="247">
        <v>0</v>
      </c>
      <c r="F38" s="248">
        <v>0</v>
      </c>
      <c r="G38" s="248"/>
      <c r="H38" s="248"/>
      <c r="I38" s="248"/>
      <c r="J38" s="142">
        <f t="shared" si="2"/>
        <v>0</v>
      </c>
      <c r="K38" s="142">
        <f t="shared" si="2"/>
        <v>0</v>
      </c>
      <c r="L38" s="143">
        <f t="shared" si="2"/>
        <v>0</v>
      </c>
      <c r="M38" s="144" t="e">
        <f t="shared" si="3"/>
        <v>#DIV/0!</v>
      </c>
      <c r="N38" s="142" t="e">
        <f t="shared" si="3"/>
        <v>#DIV/0!</v>
      </c>
      <c r="O38" s="143" t="e">
        <f t="shared" si="3"/>
        <v>#DIV/0!</v>
      </c>
    </row>
    <row r="39" spans="1:15" ht="20.100000000000001" customHeight="1">
      <c r="A39" s="420"/>
      <c r="B39" s="421"/>
      <c r="C39" s="422"/>
      <c r="D39" s="247">
        <v>0</v>
      </c>
      <c r="E39" s="247">
        <v>0</v>
      </c>
      <c r="F39" s="248">
        <v>0</v>
      </c>
      <c r="G39" s="248"/>
      <c r="H39" s="248"/>
      <c r="I39" s="248"/>
      <c r="J39" s="142">
        <f t="shared" si="2"/>
        <v>0</v>
      </c>
      <c r="K39" s="142">
        <f t="shared" si="2"/>
        <v>0</v>
      </c>
      <c r="L39" s="143">
        <f t="shared" si="2"/>
        <v>0</v>
      </c>
      <c r="M39" s="144" t="e">
        <f t="shared" si="3"/>
        <v>#DIV/0!</v>
      </c>
      <c r="N39" s="142" t="e">
        <f t="shared" si="3"/>
        <v>#DIV/0!</v>
      </c>
      <c r="O39" s="143" t="e">
        <f t="shared" si="3"/>
        <v>#DIV/0!</v>
      </c>
    </row>
    <row r="40" spans="1:15" ht="24.95" customHeight="1">
      <c r="A40" s="417" t="s">
        <v>53</v>
      </c>
      <c r="B40" s="418"/>
      <c r="C40" s="419"/>
      <c r="D40" s="145">
        <f>SUM(D36:D39)</f>
        <v>0</v>
      </c>
      <c r="E40" s="249">
        <v>0</v>
      </c>
      <c r="F40" s="250">
        <v>0</v>
      </c>
      <c r="G40" s="274">
        <f>SUM(G36:G39)</f>
        <v>2593.808</v>
      </c>
      <c r="H40" s="250"/>
      <c r="I40" s="250"/>
      <c r="J40" s="249"/>
      <c r="K40" s="249">
        <f t="shared" si="2"/>
        <v>0</v>
      </c>
      <c r="L40" s="250">
        <f t="shared" si="2"/>
        <v>0</v>
      </c>
      <c r="M40" s="251"/>
      <c r="N40" s="249" t="e">
        <f t="shared" si="3"/>
        <v>#DIV/0!</v>
      </c>
      <c r="O40" s="250" t="e">
        <f t="shared" si="3"/>
        <v>#DIV/0!</v>
      </c>
    </row>
    <row r="41" spans="1:15">
      <c r="A41" s="146"/>
      <c r="B41" s="147"/>
      <c r="C41" s="147"/>
      <c r="D41" s="147"/>
      <c r="E41" s="147"/>
      <c r="F41" s="148"/>
      <c r="G41" s="148"/>
      <c r="H41" s="148"/>
      <c r="I41" s="149"/>
      <c r="J41" s="149"/>
      <c r="K41" s="149"/>
      <c r="L41" s="149"/>
      <c r="M41" s="149"/>
      <c r="N41" s="149"/>
      <c r="O41" s="150" t="s">
        <v>435</v>
      </c>
    </row>
    <row r="42" spans="1:15">
      <c r="A42" s="373" t="s">
        <v>410</v>
      </c>
      <c r="B42" s="373"/>
      <c r="C42" s="373"/>
      <c r="D42" s="373"/>
      <c r="E42" s="373"/>
      <c r="F42" s="373"/>
      <c r="G42" s="373"/>
      <c r="H42" s="373"/>
      <c r="I42" s="373"/>
      <c r="J42" s="373"/>
      <c r="K42" s="373"/>
      <c r="L42" s="373"/>
      <c r="M42" s="373"/>
      <c r="N42" s="373"/>
      <c r="O42" s="373"/>
    </row>
    <row r="43" spans="1:15">
      <c r="A43" s="139"/>
      <c r="B43" s="140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51" t="s">
        <v>408</v>
      </c>
    </row>
    <row r="44" spans="1:15" ht="56.25" customHeight="1">
      <c r="A44" s="96" t="s">
        <v>108</v>
      </c>
      <c r="B44" s="369" t="s">
        <v>68</v>
      </c>
      <c r="C44" s="369"/>
      <c r="D44" s="369" t="s">
        <v>62</v>
      </c>
      <c r="E44" s="369"/>
      <c r="F44" s="369" t="s">
        <v>63</v>
      </c>
      <c r="G44" s="369"/>
      <c r="H44" s="369" t="s">
        <v>80</v>
      </c>
      <c r="I44" s="369"/>
      <c r="J44" s="369"/>
      <c r="K44" s="370" t="s">
        <v>77</v>
      </c>
      <c r="L44" s="372"/>
      <c r="M44" s="370" t="s">
        <v>32</v>
      </c>
      <c r="N44" s="371"/>
      <c r="O44" s="372"/>
    </row>
    <row r="45" spans="1:15">
      <c r="A45" s="101">
        <v>1</v>
      </c>
      <c r="B45" s="379">
        <v>2</v>
      </c>
      <c r="C45" s="379"/>
      <c r="D45" s="379">
        <v>3</v>
      </c>
      <c r="E45" s="379"/>
      <c r="F45" s="379">
        <v>4</v>
      </c>
      <c r="G45" s="379"/>
      <c r="H45" s="379">
        <v>5</v>
      </c>
      <c r="I45" s="379"/>
      <c r="J45" s="379"/>
      <c r="K45" s="379">
        <v>6</v>
      </c>
      <c r="L45" s="379"/>
      <c r="M45" s="382">
        <v>7</v>
      </c>
      <c r="N45" s="384"/>
      <c r="O45" s="383"/>
    </row>
    <row r="46" spans="1:15">
      <c r="A46" s="221"/>
      <c r="B46" s="380"/>
      <c r="C46" s="380"/>
      <c r="D46" s="378"/>
      <c r="E46" s="378"/>
      <c r="F46" s="368" t="s">
        <v>166</v>
      </c>
      <c r="G46" s="368"/>
      <c r="H46" s="381"/>
      <c r="I46" s="381"/>
      <c r="J46" s="381"/>
      <c r="K46" s="349"/>
      <c r="L46" s="351"/>
      <c r="M46" s="378"/>
      <c r="N46" s="378"/>
      <c r="O46" s="378"/>
    </row>
    <row r="47" spans="1:15">
      <c r="A47" s="221"/>
      <c r="B47" s="390"/>
      <c r="C47" s="391"/>
      <c r="D47" s="396"/>
      <c r="E47" s="398"/>
      <c r="F47" s="400"/>
      <c r="G47" s="401"/>
      <c r="H47" s="387"/>
      <c r="I47" s="388"/>
      <c r="J47" s="389"/>
      <c r="K47" s="349"/>
      <c r="L47" s="351"/>
      <c r="M47" s="396"/>
      <c r="N47" s="397"/>
      <c r="O47" s="398"/>
    </row>
    <row r="48" spans="1:15">
      <c r="A48" s="221"/>
      <c r="B48" s="406"/>
      <c r="C48" s="407"/>
      <c r="D48" s="396"/>
      <c r="E48" s="398"/>
      <c r="F48" s="400"/>
      <c r="G48" s="401"/>
      <c r="H48" s="387"/>
      <c r="I48" s="388"/>
      <c r="J48" s="389"/>
      <c r="K48" s="349"/>
      <c r="L48" s="351"/>
      <c r="M48" s="396"/>
      <c r="N48" s="397"/>
      <c r="O48" s="398"/>
    </row>
    <row r="49" spans="1:15">
      <c r="A49" s="221"/>
      <c r="B49" s="380"/>
      <c r="C49" s="380"/>
      <c r="D49" s="378"/>
      <c r="E49" s="378"/>
      <c r="F49" s="368"/>
      <c r="G49" s="368"/>
      <c r="H49" s="381"/>
      <c r="I49" s="381"/>
      <c r="J49" s="381"/>
      <c r="K49" s="349"/>
      <c r="L49" s="351"/>
      <c r="M49" s="378"/>
      <c r="N49" s="378"/>
      <c r="O49" s="378"/>
    </row>
    <row r="50" spans="1:15">
      <c r="A50" s="152" t="s">
        <v>53</v>
      </c>
      <c r="B50" s="386" t="s">
        <v>33</v>
      </c>
      <c r="C50" s="386"/>
      <c r="D50" s="386" t="s">
        <v>33</v>
      </c>
      <c r="E50" s="386"/>
      <c r="F50" s="386" t="s">
        <v>33</v>
      </c>
      <c r="G50" s="386"/>
      <c r="H50" s="399"/>
      <c r="I50" s="399"/>
      <c r="J50" s="399"/>
      <c r="K50" s="357">
        <f>SUM(K46:L49)</f>
        <v>0</v>
      </c>
      <c r="L50" s="359"/>
      <c r="M50" s="385"/>
      <c r="N50" s="385"/>
      <c r="O50" s="385"/>
    </row>
    <row r="51" spans="1:15">
      <c r="A51" s="148"/>
      <c r="B51" s="107"/>
      <c r="C51" s="107"/>
      <c r="D51" s="107"/>
      <c r="E51" s="107"/>
      <c r="F51" s="107"/>
      <c r="G51" s="107"/>
      <c r="H51" s="107"/>
      <c r="I51" s="107"/>
      <c r="J51" s="107"/>
      <c r="K51" s="108"/>
      <c r="L51" s="108"/>
      <c r="M51" s="108"/>
      <c r="N51" s="108"/>
      <c r="O51" s="108"/>
    </row>
    <row r="52" spans="1:15">
      <c r="A52" s="373" t="s">
        <v>425</v>
      </c>
      <c r="B52" s="373"/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</row>
    <row r="53" spans="1:15" ht="20.25" customHeight="1">
      <c r="A53" s="149"/>
      <c r="B53" s="153"/>
      <c r="C53" s="149"/>
      <c r="D53" s="149"/>
      <c r="E53" s="149"/>
      <c r="F53" s="149"/>
      <c r="G53" s="149"/>
      <c r="H53" s="149"/>
      <c r="I53" s="150"/>
      <c r="J53" s="109"/>
      <c r="K53" s="109"/>
      <c r="L53" s="109"/>
      <c r="M53" s="109"/>
      <c r="N53" s="109"/>
      <c r="O53" s="151" t="s">
        <v>408</v>
      </c>
    </row>
    <row r="54" spans="1:15" ht="42.75" customHeight="1">
      <c r="A54" s="369" t="s">
        <v>61</v>
      </c>
      <c r="B54" s="369"/>
      <c r="C54" s="369"/>
      <c r="D54" s="369" t="s">
        <v>411</v>
      </c>
      <c r="E54" s="369"/>
      <c r="F54" s="369" t="s">
        <v>412</v>
      </c>
      <c r="G54" s="369"/>
      <c r="H54" s="369"/>
      <c r="I54" s="369"/>
      <c r="J54" s="369" t="s">
        <v>413</v>
      </c>
      <c r="K54" s="369"/>
      <c r="L54" s="369"/>
      <c r="M54" s="369"/>
      <c r="N54" s="369" t="s">
        <v>414</v>
      </c>
      <c r="O54" s="369"/>
    </row>
    <row r="55" spans="1:15" ht="42.75" customHeight="1">
      <c r="A55" s="369"/>
      <c r="B55" s="369"/>
      <c r="C55" s="369"/>
      <c r="D55" s="369"/>
      <c r="E55" s="369"/>
      <c r="F55" s="379" t="s">
        <v>162</v>
      </c>
      <c r="G55" s="379"/>
      <c r="H55" s="369" t="s">
        <v>163</v>
      </c>
      <c r="I55" s="369"/>
      <c r="J55" s="379" t="s">
        <v>162</v>
      </c>
      <c r="K55" s="379"/>
      <c r="L55" s="369" t="s">
        <v>163</v>
      </c>
      <c r="M55" s="369"/>
      <c r="N55" s="369"/>
      <c r="O55" s="369"/>
    </row>
    <row r="56" spans="1:15">
      <c r="A56" s="369">
        <v>1</v>
      </c>
      <c r="B56" s="369"/>
      <c r="C56" s="369"/>
      <c r="D56" s="370">
        <v>2</v>
      </c>
      <c r="E56" s="372"/>
      <c r="F56" s="370">
        <v>3</v>
      </c>
      <c r="G56" s="372"/>
      <c r="H56" s="382">
        <v>4</v>
      </c>
      <c r="I56" s="383"/>
      <c r="J56" s="382">
        <v>5</v>
      </c>
      <c r="K56" s="383"/>
      <c r="L56" s="382">
        <v>6</v>
      </c>
      <c r="M56" s="383"/>
      <c r="N56" s="382">
        <v>7</v>
      </c>
      <c r="O56" s="383"/>
    </row>
    <row r="57" spans="1:15" ht="20.100000000000001" customHeight="1">
      <c r="A57" s="392" t="s">
        <v>199</v>
      </c>
      <c r="B57" s="392"/>
      <c r="C57" s="392"/>
      <c r="D57" s="349">
        <v>0</v>
      </c>
      <c r="E57" s="351"/>
      <c r="F57" s="349">
        <v>0</v>
      </c>
      <c r="G57" s="351"/>
      <c r="H57" s="349">
        <v>0</v>
      </c>
      <c r="I57" s="351"/>
      <c r="J57" s="349">
        <v>0</v>
      </c>
      <c r="K57" s="351"/>
      <c r="L57" s="349">
        <v>0</v>
      </c>
      <c r="M57" s="351"/>
      <c r="N57" s="393">
        <f>D57+H57-L57</f>
        <v>0</v>
      </c>
      <c r="O57" s="394"/>
    </row>
    <row r="58" spans="1:15" ht="20.100000000000001" customHeight="1">
      <c r="A58" s="392" t="s">
        <v>89</v>
      </c>
      <c r="B58" s="392"/>
      <c r="C58" s="392"/>
      <c r="D58" s="349">
        <v>0</v>
      </c>
      <c r="E58" s="351"/>
      <c r="F58" s="349">
        <v>0</v>
      </c>
      <c r="G58" s="351"/>
      <c r="H58" s="349">
        <v>0</v>
      </c>
      <c r="I58" s="351"/>
      <c r="J58" s="349">
        <v>0</v>
      </c>
      <c r="K58" s="351"/>
      <c r="L58" s="349">
        <v>0</v>
      </c>
      <c r="M58" s="351"/>
      <c r="N58" s="349">
        <v>0</v>
      </c>
      <c r="O58" s="351"/>
    </row>
    <row r="59" spans="1:15" ht="20.100000000000001" customHeight="1">
      <c r="A59" s="392"/>
      <c r="B59" s="392"/>
      <c r="C59" s="392"/>
      <c r="D59" s="349">
        <v>0</v>
      </c>
      <c r="E59" s="351"/>
      <c r="F59" s="349">
        <v>0</v>
      </c>
      <c r="G59" s="351"/>
      <c r="H59" s="349">
        <v>0</v>
      </c>
      <c r="I59" s="351"/>
      <c r="J59" s="349">
        <v>0</v>
      </c>
      <c r="K59" s="351"/>
      <c r="L59" s="349">
        <v>0</v>
      </c>
      <c r="M59" s="351"/>
      <c r="N59" s="349">
        <v>0</v>
      </c>
      <c r="O59" s="351"/>
    </row>
    <row r="60" spans="1:15" ht="20.100000000000001" customHeight="1">
      <c r="A60" s="392" t="s">
        <v>200</v>
      </c>
      <c r="B60" s="392"/>
      <c r="C60" s="392"/>
      <c r="D60" s="349">
        <v>0</v>
      </c>
      <c r="E60" s="351"/>
      <c r="F60" s="349">
        <v>0</v>
      </c>
      <c r="G60" s="351"/>
      <c r="H60" s="349">
        <v>0</v>
      </c>
      <c r="I60" s="351"/>
      <c r="J60" s="349">
        <v>0</v>
      </c>
      <c r="K60" s="351"/>
      <c r="L60" s="349">
        <v>0</v>
      </c>
      <c r="M60" s="351"/>
      <c r="N60" s="393">
        <f>D60+H60-L60</f>
        <v>0</v>
      </c>
      <c r="O60" s="394"/>
    </row>
    <row r="61" spans="1:15" ht="20.100000000000001" customHeight="1">
      <c r="A61" s="392" t="s">
        <v>90</v>
      </c>
      <c r="B61" s="392"/>
      <c r="C61" s="392"/>
      <c r="D61" s="349">
        <v>0</v>
      </c>
      <c r="E61" s="351"/>
      <c r="F61" s="349">
        <v>0</v>
      </c>
      <c r="G61" s="351"/>
      <c r="H61" s="349">
        <v>0</v>
      </c>
      <c r="I61" s="351"/>
      <c r="J61" s="349">
        <v>0</v>
      </c>
      <c r="K61" s="351"/>
      <c r="L61" s="349">
        <v>0</v>
      </c>
      <c r="M61" s="351"/>
      <c r="N61" s="349">
        <v>0</v>
      </c>
      <c r="O61" s="351"/>
    </row>
    <row r="62" spans="1:15" ht="20.100000000000001" customHeight="1">
      <c r="A62" s="392"/>
      <c r="B62" s="392"/>
      <c r="C62" s="392"/>
      <c r="D62" s="349">
        <v>0</v>
      </c>
      <c r="E62" s="351"/>
      <c r="F62" s="349">
        <v>0</v>
      </c>
      <c r="G62" s="351"/>
      <c r="H62" s="349">
        <v>0</v>
      </c>
      <c r="I62" s="351"/>
      <c r="J62" s="349">
        <v>0</v>
      </c>
      <c r="K62" s="351"/>
      <c r="L62" s="349">
        <v>0</v>
      </c>
      <c r="M62" s="351"/>
      <c r="N62" s="349">
        <v>0</v>
      </c>
      <c r="O62" s="351"/>
    </row>
    <row r="63" spans="1:15" ht="20.100000000000001" customHeight="1">
      <c r="A63" s="392" t="s">
        <v>201</v>
      </c>
      <c r="B63" s="392"/>
      <c r="C63" s="392"/>
      <c r="D63" s="349">
        <v>0</v>
      </c>
      <c r="E63" s="351"/>
      <c r="F63" s="349">
        <v>0</v>
      </c>
      <c r="G63" s="351"/>
      <c r="H63" s="349">
        <v>0</v>
      </c>
      <c r="I63" s="351"/>
      <c r="J63" s="349">
        <v>0</v>
      </c>
      <c r="K63" s="351"/>
      <c r="L63" s="349">
        <v>0</v>
      </c>
      <c r="M63" s="351"/>
      <c r="N63" s="393">
        <f>D63+H63-L63</f>
        <v>0</v>
      </c>
      <c r="O63" s="394"/>
    </row>
    <row r="64" spans="1:15" ht="20.100000000000001" customHeight="1">
      <c r="A64" s="392" t="s">
        <v>89</v>
      </c>
      <c r="B64" s="392"/>
      <c r="C64" s="392"/>
      <c r="D64" s="349">
        <v>0</v>
      </c>
      <c r="E64" s="351"/>
      <c r="F64" s="349">
        <v>0</v>
      </c>
      <c r="G64" s="351"/>
      <c r="H64" s="349">
        <v>0</v>
      </c>
      <c r="I64" s="351"/>
      <c r="J64" s="349">
        <v>0</v>
      </c>
      <c r="K64" s="351"/>
      <c r="L64" s="349">
        <v>0</v>
      </c>
      <c r="M64" s="351"/>
      <c r="N64" s="349">
        <v>0</v>
      </c>
      <c r="O64" s="351"/>
    </row>
    <row r="65" spans="1:15" ht="20.100000000000001" customHeight="1">
      <c r="A65" s="392"/>
      <c r="B65" s="392"/>
      <c r="C65" s="392"/>
      <c r="D65" s="349">
        <v>0</v>
      </c>
      <c r="E65" s="351"/>
      <c r="F65" s="349">
        <v>0</v>
      </c>
      <c r="G65" s="351"/>
      <c r="H65" s="349">
        <v>0</v>
      </c>
      <c r="I65" s="351"/>
      <c r="J65" s="349">
        <v>0</v>
      </c>
      <c r="K65" s="351"/>
      <c r="L65" s="349">
        <v>0</v>
      </c>
      <c r="M65" s="351"/>
      <c r="N65" s="349">
        <v>0</v>
      </c>
      <c r="O65" s="351"/>
    </row>
    <row r="66" spans="1:15" ht="24.95" customHeight="1">
      <c r="A66" s="395" t="s">
        <v>53</v>
      </c>
      <c r="B66" s="395"/>
      <c r="C66" s="395"/>
      <c r="D66" s="357">
        <f>SUM(D57,D60,D63)</f>
        <v>0</v>
      </c>
      <c r="E66" s="359"/>
      <c r="F66" s="357">
        <f>SUM(F57,F60,F63)</f>
        <v>0</v>
      </c>
      <c r="G66" s="359"/>
      <c r="H66" s="357">
        <f>SUM(H57,H60,H63)</f>
        <v>0</v>
      </c>
      <c r="I66" s="359"/>
      <c r="J66" s="357">
        <f>SUM(J57,J60,J63)</f>
        <v>0</v>
      </c>
      <c r="K66" s="359"/>
      <c r="L66" s="357">
        <f>SUM(L57,L60,L63)</f>
        <v>0</v>
      </c>
      <c r="M66" s="359"/>
      <c r="N66" s="357">
        <f>D66+H66-L66</f>
        <v>0</v>
      </c>
      <c r="O66" s="359"/>
    </row>
    <row r="67" spans="1:15">
      <c r="A67" s="231" t="s">
        <v>476</v>
      </c>
      <c r="B67" s="252"/>
      <c r="C67" s="253"/>
      <c r="D67" s="253"/>
      <c r="E67" s="253"/>
      <c r="F67" s="231" t="s">
        <v>191</v>
      </c>
      <c r="G67" s="231"/>
      <c r="H67" s="231"/>
      <c r="I67" s="231"/>
      <c r="J67" s="231"/>
      <c r="K67" s="231"/>
      <c r="L67" s="231" t="s">
        <v>475</v>
      </c>
      <c r="M67" s="231"/>
      <c r="N67" s="231"/>
      <c r="O67" s="231"/>
    </row>
    <row r="68" spans="1:15">
      <c r="A68" s="254" t="s">
        <v>70</v>
      </c>
      <c r="B68" s="252"/>
      <c r="C68" s="253"/>
      <c r="D68" s="253"/>
      <c r="E68" s="253"/>
      <c r="F68" s="254"/>
      <c r="G68" s="254" t="s">
        <v>71</v>
      </c>
      <c r="H68" s="231"/>
      <c r="I68" s="231"/>
      <c r="J68" s="231"/>
      <c r="K68" s="231"/>
      <c r="L68" s="315" t="s">
        <v>110</v>
      </c>
      <c r="M68" s="341"/>
      <c r="N68" s="341"/>
      <c r="O68" s="341"/>
    </row>
    <row r="69" spans="1:15">
      <c r="A69" s="109"/>
      <c r="B69" s="140"/>
      <c r="C69" s="154"/>
      <c r="D69" s="154"/>
      <c r="E69" s="154"/>
      <c r="F69" s="109"/>
      <c r="G69" s="109"/>
      <c r="H69" s="109"/>
      <c r="I69" s="109"/>
      <c r="J69" s="109"/>
      <c r="K69" s="109"/>
      <c r="L69" s="109"/>
      <c r="M69" s="109"/>
      <c r="N69" s="109"/>
      <c r="O69" s="109"/>
    </row>
    <row r="70" spans="1:15">
      <c r="A70" s="109"/>
      <c r="B70" s="140"/>
      <c r="C70" s="154"/>
      <c r="D70" s="154"/>
      <c r="E70" s="154"/>
      <c r="F70" s="109"/>
      <c r="G70" s="109"/>
      <c r="H70" s="109"/>
      <c r="I70" s="109"/>
      <c r="J70" s="109"/>
      <c r="K70" s="109"/>
      <c r="L70" s="109"/>
      <c r="M70" s="109"/>
      <c r="N70" s="109"/>
      <c r="O70" s="109"/>
    </row>
    <row r="71" spans="1:15">
      <c r="A71" s="109"/>
      <c r="B71" s="140"/>
      <c r="C71" s="154"/>
      <c r="D71" s="154"/>
      <c r="E71" s="154"/>
      <c r="F71" s="109"/>
      <c r="G71" s="109"/>
      <c r="H71" s="109"/>
      <c r="I71" s="109"/>
      <c r="J71" s="109"/>
      <c r="K71" s="109"/>
      <c r="L71" s="109"/>
      <c r="M71" s="109"/>
      <c r="N71" s="109"/>
      <c r="O71" s="109"/>
    </row>
    <row r="72" spans="1:15">
      <c r="A72" s="109"/>
      <c r="B72" s="140"/>
      <c r="C72" s="154"/>
      <c r="D72" s="154"/>
      <c r="E72" s="154"/>
      <c r="F72" s="109"/>
      <c r="G72" s="109"/>
      <c r="H72" s="109"/>
      <c r="I72" s="109"/>
      <c r="J72" s="109"/>
      <c r="K72" s="109"/>
      <c r="L72" s="109"/>
      <c r="M72" s="109"/>
      <c r="N72" s="109"/>
      <c r="O72" s="109"/>
    </row>
    <row r="73" spans="1:15">
      <c r="A73" s="109"/>
      <c r="B73" s="140"/>
      <c r="C73" s="154"/>
      <c r="D73" s="154"/>
      <c r="E73" s="154"/>
      <c r="F73" s="109"/>
      <c r="G73" s="109"/>
      <c r="H73" s="109"/>
      <c r="I73" s="109"/>
      <c r="J73" s="109"/>
      <c r="K73" s="109"/>
      <c r="L73" s="109"/>
      <c r="M73" s="109"/>
      <c r="N73" s="109"/>
      <c r="O73" s="109"/>
    </row>
    <row r="74" spans="1:15">
      <c r="A74" s="109"/>
      <c r="B74" s="140"/>
      <c r="C74" s="154"/>
      <c r="D74" s="154"/>
      <c r="E74" s="154"/>
      <c r="F74" s="109"/>
      <c r="G74" s="109"/>
      <c r="H74" s="109"/>
      <c r="I74" s="109"/>
      <c r="J74" s="109"/>
      <c r="K74" s="109"/>
      <c r="L74" s="109"/>
      <c r="M74" s="109"/>
      <c r="N74" s="109"/>
      <c r="O74" s="109"/>
    </row>
    <row r="75" spans="1:15">
      <c r="C75" s="13"/>
      <c r="D75" s="13"/>
      <c r="E75" s="13"/>
    </row>
    <row r="76" spans="1:15">
      <c r="C76" s="13"/>
      <c r="D76" s="13"/>
      <c r="E76" s="13"/>
    </row>
    <row r="77" spans="1:15">
      <c r="C77" s="13"/>
      <c r="D77" s="13"/>
      <c r="E77" s="13"/>
    </row>
    <row r="78" spans="1:15">
      <c r="C78" s="13"/>
      <c r="D78" s="13"/>
      <c r="E78" s="13"/>
    </row>
  </sheetData>
  <mergeCells count="258">
    <mergeCell ref="C21:E21"/>
    <mergeCell ref="C22:E22"/>
    <mergeCell ref="C23:E23"/>
    <mergeCell ref="B48:C48"/>
    <mergeCell ref="D48:E48"/>
    <mergeCell ref="C24:E24"/>
    <mergeCell ref="C25:E25"/>
    <mergeCell ref="C26:E26"/>
    <mergeCell ref="C27:E27"/>
    <mergeCell ref="A33:C34"/>
    <mergeCell ref="A40:C40"/>
    <mergeCell ref="A35:C35"/>
    <mergeCell ref="A38:C38"/>
    <mergeCell ref="A39:C39"/>
    <mergeCell ref="A36:C36"/>
    <mergeCell ref="A37:C37"/>
    <mergeCell ref="D46:E46"/>
    <mergeCell ref="D45:E45"/>
    <mergeCell ref="L24:M24"/>
    <mergeCell ref="L25:M25"/>
    <mergeCell ref="L20:M20"/>
    <mergeCell ref="L21:M21"/>
    <mergeCell ref="L22:M22"/>
    <mergeCell ref="N23:O23"/>
    <mergeCell ref="N24:O24"/>
    <mergeCell ref="N25:O25"/>
    <mergeCell ref="F26:H26"/>
    <mergeCell ref="I23:K23"/>
    <mergeCell ref="I24:K24"/>
    <mergeCell ref="L23:M23"/>
    <mergeCell ref="L26:M26"/>
    <mergeCell ref="F23:H23"/>
    <mergeCell ref="F24:H24"/>
    <mergeCell ref="F25:H25"/>
    <mergeCell ref="N26:O26"/>
    <mergeCell ref="F55:G55"/>
    <mergeCell ref="N19:O19"/>
    <mergeCell ref="N20:O20"/>
    <mergeCell ref="N21:O21"/>
    <mergeCell ref="N22:O22"/>
    <mergeCell ref="L19:M19"/>
    <mergeCell ref="A31:J31"/>
    <mergeCell ref="D33:F33"/>
    <mergeCell ref="F22:H22"/>
    <mergeCell ref="I19:K19"/>
    <mergeCell ref="I20:K20"/>
    <mergeCell ref="I21:K21"/>
    <mergeCell ref="I22:K22"/>
    <mergeCell ref="F19:H19"/>
    <mergeCell ref="F20:H20"/>
    <mergeCell ref="F21:H21"/>
    <mergeCell ref="G33:I33"/>
    <mergeCell ref="C20:E20"/>
    <mergeCell ref="N27:O27"/>
    <mergeCell ref="L27:M27"/>
    <mergeCell ref="I26:K26"/>
    <mergeCell ref="I27:K27"/>
    <mergeCell ref="I25:K25"/>
    <mergeCell ref="F27:H27"/>
    <mergeCell ref="N66:O66"/>
    <mergeCell ref="D65:E65"/>
    <mergeCell ref="F65:G65"/>
    <mergeCell ref="H65:I65"/>
    <mergeCell ref="J65:K65"/>
    <mergeCell ref="L65:M65"/>
    <mergeCell ref="N65:O65"/>
    <mergeCell ref="D66:E66"/>
    <mergeCell ref="F66:G66"/>
    <mergeCell ref="H66:I66"/>
    <mergeCell ref="J66:K66"/>
    <mergeCell ref="L66:M66"/>
    <mergeCell ref="L57:M57"/>
    <mergeCell ref="J64:K64"/>
    <mergeCell ref="J58:K58"/>
    <mergeCell ref="L59:M59"/>
    <mergeCell ref="J59:K59"/>
    <mergeCell ref="L61:M61"/>
    <mergeCell ref="J61:K61"/>
    <mergeCell ref="D47:E47"/>
    <mergeCell ref="M49:O49"/>
    <mergeCell ref="K49:L49"/>
    <mergeCell ref="H50:J50"/>
    <mergeCell ref="K48:L48"/>
    <mergeCell ref="M48:O48"/>
    <mergeCell ref="F47:G47"/>
    <mergeCell ref="F48:G48"/>
    <mergeCell ref="H48:J48"/>
    <mergeCell ref="F57:G57"/>
    <mergeCell ref="N62:O62"/>
    <mergeCell ref="H63:I63"/>
    <mergeCell ref="J63:K63"/>
    <mergeCell ref="L63:M63"/>
    <mergeCell ref="N63:O63"/>
    <mergeCell ref="J62:K62"/>
    <mergeCell ref="L62:M62"/>
    <mergeCell ref="A57:C57"/>
    <mergeCell ref="A56:C56"/>
    <mergeCell ref="D56:E56"/>
    <mergeCell ref="F56:G56"/>
    <mergeCell ref="D57:E57"/>
    <mergeCell ref="N61:O61"/>
    <mergeCell ref="N57:O57"/>
    <mergeCell ref="H45:J45"/>
    <mergeCell ref="H55:I55"/>
    <mergeCell ref="J57:K57"/>
    <mergeCell ref="K47:L47"/>
    <mergeCell ref="M47:O47"/>
    <mergeCell ref="H57:I57"/>
    <mergeCell ref="L56:M56"/>
    <mergeCell ref="N56:O56"/>
    <mergeCell ref="N59:O59"/>
    <mergeCell ref="D58:E58"/>
    <mergeCell ref="F58:G58"/>
    <mergeCell ref="H60:I60"/>
    <mergeCell ref="J60:K60"/>
    <mergeCell ref="H58:I58"/>
    <mergeCell ref="H59:I59"/>
    <mergeCell ref="B45:C45"/>
    <mergeCell ref="F45:G45"/>
    <mergeCell ref="A66:C66"/>
    <mergeCell ref="D59:E59"/>
    <mergeCell ref="F59:G59"/>
    <mergeCell ref="A64:C64"/>
    <mergeCell ref="D62:E62"/>
    <mergeCell ref="F62:G62"/>
    <mergeCell ref="A63:C63"/>
    <mergeCell ref="A62:C62"/>
    <mergeCell ref="A65:C65"/>
    <mergeCell ref="A60:C60"/>
    <mergeCell ref="D63:E63"/>
    <mergeCell ref="F63:G63"/>
    <mergeCell ref="H62:I62"/>
    <mergeCell ref="N64:O64"/>
    <mergeCell ref="H47:J47"/>
    <mergeCell ref="B49:C49"/>
    <mergeCell ref="D49:E49"/>
    <mergeCell ref="F49:G49"/>
    <mergeCell ref="H49:J49"/>
    <mergeCell ref="B47:C47"/>
    <mergeCell ref="A58:C58"/>
    <mergeCell ref="L64:M64"/>
    <mergeCell ref="D64:E64"/>
    <mergeCell ref="F64:G64"/>
    <mergeCell ref="H64:I64"/>
    <mergeCell ref="A59:C59"/>
    <mergeCell ref="L60:M60"/>
    <mergeCell ref="D61:E61"/>
    <mergeCell ref="A61:C61"/>
    <mergeCell ref="F61:G61"/>
    <mergeCell ref="D60:E60"/>
    <mergeCell ref="F60:G60"/>
    <mergeCell ref="H61:I61"/>
    <mergeCell ref="N60:O60"/>
    <mergeCell ref="L58:M58"/>
    <mergeCell ref="N58:O58"/>
    <mergeCell ref="M46:O46"/>
    <mergeCell ref="K46:L46"/>
    <mergeCell ref="K45:L45"/>
    <mergeCell ref="B46:C46"/>
    <mergeCell ref="H46:J46"/>
    <mergeCell ref="K44:L44"/>
    <mergeCell ref="M44:O44"/>
    <mergeCell ref="B44:C44"/>
    <mergeCell ref="H56:I56"/>
    <mergeCell ref="K50:L50"/>
    <mergeCell ref="J56:K56"/>
    <mergeCell ref="J54:M54"/>
    <mergeCell ref="J55:K55"/>
    <mergeCell ref="L55:M55"/>
    <mergeCell ref="M45:O45"/>
    <mergeCell ref="N54:O55"/>
    <mergeCell ref="M50:O50"/>
    <mergeCell ref="A52:O52"/>
    <mergeCell ref="B50:C50"/>
    <mergeCell ref="D50:E50"/>
    <mergeCell ref="F50:G50"/>
    <mergeCell ref="D54:E55"/>
    <mergeCell ref="A54:C55"/>
    <mergeCell ref="F54:I54"/>
    <mergeCell ref="A2:O2"/>
    <mergeCell ref="A3:O3"/>
    <mergeCell ref="I13:K13"/>
    <mergeCell ref="F46:G46"/>
    <mergeCell ref="D44:E44"/>
    <mergeCell ref="J33:L33"/>
    <mergeCell ref="M33:O33"/>
    <mergeCell ref="A42:O42"/>
    <mergeCell ref="F44:G44"/>
    <mergeCell ref="H44:J44"/>
    <mergeCell ref="A4:O4"/>
    <mergeCell ref="A5:O5"/>
    <mergeCell ref="A6:O6"/>
    <mergeCell ref="A8:O8"/>
    <mergeCell ref="L10:M10"/>
    <mergeCell ref="N10:O10"/>
    <mergeCell ref="F10:H10"/>
    <mergeCell ref="I10:K10"/>
    <mergeCell ref="N11:O11"/>
    <mergeCell ref="N12:O12"/>
    <mergeCell ref="L11:M11"/>
    <mergeCell ref="A10:B10"/>
    <mergeCell ref="N14:O14"/>
    <mergeCell ref="I11:K11"/>
    <mergeCell ref="F14:H14"/>
    <mergeCell ref="F15:H15"/>
    <mergeCell ref="I16:K16"/>
    <mergeCell ref="I12:K12"/>
    <mergeCell ref="C10:E10"/>
    <mergeCell ref="C11:E11"/>
    <mergeCell ref="C12:E12"/>
    <mergeCell ref="N15:O15"/>
    <mergeCell ref="L13:M13"/>
    <mergeCell ref="N16:O16"/>
    <mergeCell ref="L15:M15"/>
    <mergeCell ref="N13:O13"/>
    <mergeCell ref="I14:K14"/>
    <mergeCell ref="I15:K15"/>
    <mergeCell ref="L14:M14"/>
    <mergeCell ref="F11:H11"/>
    <mergeCell ref="F12:H12"/>
    <mergeCell ref="F13:H13"/>
    <mergeCell ref="L12:M12"/>
    <mergeCell ref="C13:E13"/>
    <mergeCell ref="A16:B16"/>
    <mergeCell ref="A17:B17"/>
    <mergeCell ref="A18:B18"/>
    <mergeCell ref="F18:H18"/>
    <mergeCell ref="L16:M16"/>
    <mergeCell ref="L17:M17"/>
    <mergeCell ref="F16:H16"/>
    <mergeCell ref="L18:M18"/>
    <mergeCell ref="I18:K18"/>
    <mergeCell ref="F17:H17"/>
    <mergeCell ref="I17:K17"/>
    <mergeCell ref="L68:O68"/>
    <mergeCell ref="C17:E17"/>
    <mergeCell ref="C18:E18"/>
    <mergeCell ref="C19:E19"/>
    <mergeCell ref="A26:B26"/>
    <mergeCell ref="N17:O17"/>
    <mergeCell ref="N18:O18"/>
    <mergeCell ref="A29:O29"/>
    <mergeCell ref="A11:B11"/>
    <mergeCell ref="A12:B12"/>
    <mergeCell ref="A13:B13"/>
    <mergeCell ref="A14:B14"/>
    <mergeCell ref="A15:B15"/>
    <mergeCell ref="C14:E14"/>
    <mergeCell ref="C15:E15"/>
    <mergeCell ref="C16:E16"/>
    <mergeCell ref="A27:B27"/>
    <mergeCell ref="A19:B19"/>
    <mergeCell ref="A20:B20"/>
    <mergeCell ref="A21:B21"/>
    <mergeCell ref="A22:B22"/>
    <mergeCell ref="A24:B24"/>
    <mergeCell ref="A25:B25"/>
    <mergeCell ref="A23:B23"/>
  </mergeCells>
  <phoneticPr fontId="3" type="noConversion"/>
  <pageMargins left="0.59055118110236227" right="0.59055118110236227" top="0.78740157480314965" bottom="0.78740157480314965" header="0.31496062992125984" footer="0.15748031496062992"/>
  <pageSetup paperSize="9" scale="49" orientation="landscape" horizontalDpi="1200" verticalDpi="1200" r:id="rId1"/>
  <headerFooter alignWithMargins="0"/>
  <rowBreaks count="1" manualBreakCount="1">
    <brk id="30" max="14" man="1"/>
  </rowBreaks>
  <ignoredErrors>
    <ignoredError sqref="L24:M27 O13:O27 D26:E27 G27:H27 D24:E25 O12 N12:N27 M36:O39 G24:H24 G25:H25 G26:H26 J25:K25 J26:K26 J27:K27 J24:K24" evalError="1"/>
    <ignoredError sqref="D40 G4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AF74"/>
  <sheetViews>
    <sheetView view="pageBreakPreview" topLeftCell="A19" zoomScale="60" zoomScaleNormal="50" workbookViewId="0">
      <selection activeCell="A37" sqref="A37:L37"/>
    </sheetView>
  </sheetViews>
  <sheetFormatPr defaultRowHeight="18.75"/>
  <cols>
    <col min="1" max="2" width="4.42578125" style="1" customWidth="1"/>
    <col min="3" max="3" width="28.7109375" style="1" customWidth="1"/>
    <col min="4" max="6" width="8.42578125" style="1" customWidth="1"/>
    <col min="7" max="9" width="11.28515625" style="1" customWidth="1"/>
    <col min="10" max="10" width="8.7109375" style="1" customWidth="1"/>
    <col min="11" max="11" width="7" style="1" customWidth="1"/>
    <col min="12" max="12" width="9" style="1" customWidth="1"/>
    <col min="13" max="13" width="12.28515625" style="1" customWidth="1"/>
    <col min="14" max="14" width="12.5703125" style="1" customWidth="1"/>
    <col min="15" max="15" width="14.5703125" style="1" customWidth="1"/>
    <col min="16" max="16" width="14" style="1" customWidth="1"/>
    <col min="17" max="17" width="12.5703125" style="1" customWidth="1"/>
    <col min="18" max="18" width="12.28515625" style="1" customWidth="1"/>
    <col min="19" max="19" width="14.5703125" style="1" customWidth="1"/>
    <col min="20" max="20" width="14" style="1" customWidth="1"/>
    <col min="21" max="21" width="12.5703125" style="1" customWidth="1"/>
    <col min="22" max="22" width="12.28515625" style="1" customWidth="1"/>
    <col min="23" max="23" width="14.85546875" style="1" customWidth="1"/>
    <col min="24" max="24" width="14" style="1" customWidth="1"/>
    <col min="25" max="25" width="12.5703125" style="1" customWidth="1"/>
    <col min="26" max="26" width="12.28515625" style="1" customWidth="1"/>
    <col min="27" max="27" width="14.5703125" style="1" customWidth="1"/>
    <col min="28" max="28" width="13.7109375" style="1" customWidth="1"/>
    <col min="29" max="29" width="12.28515625" style="1" customWidth="1"/>
    <col min="30" max="30" width="12" style="1" customWidth="1"/>
    <col min="31" max="31" width="14.5703125" style="1" customWidth="1"/>
    <col min="32" max="32" width="14" style="1" customWidth="1"/>
    <col min="33" max="16384" width="9.140625" style="1"/>
  </cols>
  <sheetData>
    <row r="1" spans="1:32" ht="18.75" customHeight="1"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507" t="s">
        <v>436</v>
      </c>
      <c r="AF1" s="508"/>
    </row>
    <row r="2" spans="1:32" ht="18.75" customHeight="1">
      <c r="C2" s="17" t="s">
        <v>426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88" t="s">
        <v>408</v>
      </c>
    </row>
    <row r="4" spans="1:32" s="109" customFormat="1" ht="45.75" customHeight="1">
      <c r="A4" s="492" t="s">
        <v>49</v>
      </c>
      <c r="B4" s="476" t="s">
        <v>139</v>
      </c>
      <c r="C4" s="477"/>
      <c r="D4" s="411" t="s">
        <v>140</v>
      </c>
      <c r="E4" s="412"/>
      <c r="F4" s="412"/>
      <c r="G4" s="411" t="s">
        <v>220</v>
      </c>
      <c r="H4" s="412"/>
      <c r="I4" s="412"/>
      <c r="J4" s="412"/>
      <c r="K4" s="412"/>
      <c r="L4" s="412"/>
      <c r="M4" s="412"/>
      <c r="N4" s="412"/>
      <c r="O4" s="412"/>
      <c r="P4" s="412"/>
      <c r="Q4" s="413"/>
      <c r="R4" s="382" t="s">
        <v>141</v>
      </c>
      <c r="S4" s="384"/>
      <c r="T4" s="384"/>
      <c r="U4" s="384"/>
      <c r="V4" s="384"/>
      <c r="W4" s="384"/>
      <c r="X4" s="384"/>
      <c r="Y4" s="384"/>
      <c r="Z4" s="383"/>
      <c r="AA4" s="402" t="s">
        <v>389</v>
      </c>
      <c r="AB4" s="473"/>
      <c r="AC4" s="473"/>
      <c r="AD4" s="402" t="s">
        <v>390</v>
      </c>
      <c r="AE4" s="473"/>
      <c r="AF4" s="473"/>
    </row>
    <row r="5" spans="1:32" s="109" customFormat="1" ht="77.25" customHeight="1">
      <c r="A5" s="493"/>
      <c r="B5" s="480"/>
      <c r="C5" s="481"/>
      <c r="D5" s="414"/>
      <c r="E5" s="415"/>
      <c r="F5" s="415"/>
      <c r="G5" s="414"/>
      <c r="H5" s="415"/>
      <c r="I5" s="415"/>
      <c r="J5" s="415"/>
      <c r="K5" s="415"/>
      <c r="L5" s="415"/>
      <c r="M5" s="415"/>
      <c r="N5" s="415"/>
      <c r="O5" s="415"/>
      <c r="P5" s="415"/>
      <c r="Q5" s="416"/>
      <c r="R5" s="423" t="s">
        <v>478</v>
      </c>
      <c r="S5" s="424"/>
      <c r="T5" s="425"/>
      <c r="U5" s="423" t="s">
        <v>477</v>
      </c>
      <c r="V5" s="424"/>
      <c r="W5" s="425"/>
      <c r="X5" s="423" t="s">
        <v>479</v>
      </c>
      <c r="Y5" s="424"/>
      <c r="Z5" s="425"/>
      <c r="AA5" s="473"/>
      <c r="AB5" s="473"/>
      <c r="AC5" s="473"/>
      <c r="AD5" s="473"/>
      <c r="AE5" s="473"/>
      <c r="AF5" s="473"/>
    </row>
    <row r="6" spans="1:32" s="109" customFormat="1" ht="18.75" customHeight="1">
      <c r="A6" s="155">
        <v>1</v>
      </c>
      <c r="B6" s="482">
        <v>2</v>
      </c>
      <c r="C6" s="483"/>
      <c r="D6" s="426">
        <v>3</v>
      </c>
      <c r="E6" s="427"/>
      <c r="F6" s="427"/>
      <c r="G6" s="426">
        <v>4</v>
      </c>
      <c r="H6" s="427"/>
      <c r="I6" s="427"/>
      <c r="J6" s="427"/>
      <c r="K6" s="427"/>
      <c r="L6" s="427"/>
      <c r="M6" s="427"/>
      <c r="N6" s="427"/>
      <c r="O6" s="427"/>
      <c r="P6" s="427"/>
      <c r="Q6" s="428"/>
      <c r="R6" s="426">
        <v>5</v>
      </c>
      <c r="S6" s="427"/>
      <c r="T6" s="428"/>
      <c r="U6" s="426">
        <v>6</v>
      </c>
      <c r="V6" s="427"/>
      <c r="W6" s="428"/>
      <c r="X6" s="494">
        <v>7</v>
      </c>
      <c r="Y6" s="495"/>
      <c r="Z6" s="496"/>
      <c r="AA6" s="494">
        <v>8</v>
      </c>
      <c r="AB6" s="495"/>
      <c r="AC6" s="496"/>
      <c r="AD6" s="494">
        <v>9</v>
      </c>
      <c r="AE6" s="495"/>
      <c r="AF6" s="496"/>
    </row>
    <row r="7" spans="1:32" s="109" customFormat="1" ht="20.100000000000001" customHeight="1">
      <c r="A7" s="155"/>
      <c r="B7" s="497" t="s">
        <v>489</v>
      </c>
      <c r="C7" s="498"/>
      <c r="D7" s="431">
        <v>2011</v>
      </c>
      <c r="E7" s="432"/>
      <c r="F7" s="432"/>
      <c r="G7" s="431" t="s">
        <v>491</v>
      </c>
      <c r="H7" s="432"/>
      <c r="I7" s="432"/>
      <c r="J7" s="432"/>
      <c r="K7" s="432"/>
      <c r="L7" s="432"/>
      <c r="M7" s="432"/>
      <c r="N7" s="432"/>
      <c r="O7" s="432"/>
      <c r="P7" s="432"/>
      <c r="Q7" s="433"/>
      <c r="R7" s="342">
        <v>32.299999999999997</v>
      </c>
      <c r="S7" s="343"/>
      <c r="T7" s="344"/>
      <c r="U7" s="342">
        <v>12</v>
      </c>
      <c r="V7" s="343"/>
      <c r="W7" s="344"/>
      <c r="X7" s="342">
        <v>26.8</v>
      </c>
      <c r="Y7" s="343"/>
      <c r="Z7" s="344"/>
      <c r="AA7" s="403">
        <f>X7-U7</f>
        <v>14.8</v>
      </c>
      <c r="AB7" s="404"/>
      <c r="AC7" s="405"/>
      <c r="AD7" s="403">
        <f>(X7/U7)*100</f>
        <v>223.33333333333334</v>
      </c>
      <c r="AE7" s="404"/>
      <c r="AF7" s="405"/>
    </row>
    <row r="8" spans="1:32" s="109" customFormat="1" ht="20.100000000000001" customHeight="1">
      <c r="A8" s="155"/>
      <c r="B8" s="497" t="s">
        <v>490</v>
      </c>
      <c r="C8" s="498"/>
      <c r="D8" s="431" t="s">
        <v>492</v>
      </c>
      <c r="E8" s="432"/>
      <c r="F8" s="432"/>
      <c r="G8" s="431" t="s">
        <v>491</v>
      </c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342"/>
      <c r="S8" s="343"/>
      <c r="T8" s="344"/>
      <c r="U8" s="342">
        <v>18</v>
      </c>
      <c r="V8" s="343"/>
      <c r="W8" s="344"/>
      <c r="X8" s="342">
        <v>17.600000000000001</v>
      </c>
      <c r="Y8" s="343"/>
      <c r="Z8" s="344"/>
      <c r="AA8" s="403">
        <f>X8-U8</f>
        <v>-0.39999999999999858</v>
      </c>
      <c r="AB8" s="404"/>
      <c r="AC8" s="405"/>
      <c r="AD8" s="403">
        <f>(X8/U8)*100</f>
        <v>97.777777777777786</v>
      </c>
      <c r="AE8" s="404"/>
      <c r="AF8" s="405"/>
    </row>
    <row r="9" spans="1:32" s="109" customFormat="1" ht="20.100000000000001" customHeight="1">
      <c r="A9" s="155"/>
      <c r="B9" s="497"/>
      <c r="C9" s="498"/>
      <c r="D9" s="431"/>
      <c r="E9" s="432"/>
      <c r="F9" s="432"/>
      <c r="G9" s="431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342"/>
      <c r="S9" s="343"/>
      <c r="T9" s="344"/>
      <c r="U9" s="342"/>
      <c r="V9" s="343"/>
      <c r="W9" s="344"/>
      <c r="X9" s="342"/>
      <c r="Y9" s="343"/>
      <c r="Z9" s="344"/>
      <c r="AA9" s="403">
        <f>X9-U9</f>
        <v>0</v>
      </c>
      <c r="AB9" s="404"/>
      <c r="AC9" s="405"/>
      <c r="AD9" s="403" t="e">
        <f>(X9/U9)*100</f>
        <v>#DIV/0!</v>
      </c>
      <c r="AE9" s="404"/>
      <c r="AF9" s="405"/>
    </row>
    <row r="10" spans="1:32" s="109" customFormat="1" ht="20.100000000000001" customHeight="1">
      <c r="A10" s="155"/>
      <c r="B10" s="497"/>
      <c r="C10" s="498"/>
      <c r="D10" s="431"/>
      <c r="E10" s="432"/>
      <c r="F10" s="432"/>
      <c r="G10" s="431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R10" s="342"/>
      <c r="S10" s="343"/>
      <c r="T10" s="344"/>
      <c r="U10" s="342"/>
      <c r="V10" s="343"/>
      <c r="W10" s="344"/>
      <c r="X10" s="342"/>
      <c r="Y10" s="343"/>
      <c r="Z10" s="344"/>
      <c r="AA10" s="403">
        <f>X10-U10</f>
        <v>0</v>
      </c>
      <c r="AB10" s="404"/>
      <c r="AC10" s="405"/>
      <c r="AD10" s="403" t="e">
        <f>(X10/U10)*100</f>
        <v>#DIV/0!</v>
      </c>
      <c r="AE10" s="404"/>
      <c r="AF10" s="405"/>
    </row>
    <row r="11" spans="1:32" s="109" customFormat="1" ht="24.95" customHeight="1">
      <c r="A11" s="435" t="s">
        <v>53</v>
      </c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7"/>
      <c r="R11" s="352">
        <f>SUM(R7:R10)</f>
        <v>32.299999999999997</v>
      </c>
      <c r="S11" s="353"/>
      <c r="T11" s="354"/>
      <c r="U11" s="352">
        <f>SUM(U7:U10)</f>
        <v>30</v>
      </c>
      <c r="V11" s="353"/>
      <c r="W11" s="354"/>
      <c r="X11" s="352">
        <f>SUM(X7:X10)</f>
        <v>44.400000000000006</v>
      </c>
      <c r="Y11" s="353"/>
      <c r="Z11" s="354"/>
      <c r="AA11" s="352">
        <f>X11-U11</f>
        <v>14.400000000000006</v>
      </c>
      <c r="AB11" s="353"/>
      <c r="AC11" s="354"/>
      <c r="AD11" s="352">
        <f>(X11/U11)*100</f>
        <v>148.00000000000003</v>
      </c>
      <c r="AE11" s="353"/>
      <c r="AF11" s="354"/>
    </row>
    <row r="12" spans="1:32" s="109" customFormat="1" ht="11.25" customHeight="1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56"/>
      <c r="AF12" s="156"/>
    </row>
    <row r="13" spans="1:32" s="109" customFormat="1" ht="10.5" customHeight="1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60"/>
      <c r="Y13" s="160"/>
      <c r="Z13" s="160"/>
      <c r="AA13" s="160"/>
      <c r="AB13" s="160"/>
      <c r="AC13" s="160"/>
      <c r="AD13" s="160"/>
      <c r="AE13" s="161"/>
      <c r="AF13" s="161"/>
    </row>
    <row r="14" spans="1:32" s="162" customFormat="1" ht="18.75" customHeight="1">
      <c r="C14" s="162" t="s">
        <v>427</v>
      </c>
    </row>
    <row r="15" spans="1:32" s="162" customFormat="1" ht="18.75" customHeight="1">
      <c r="AF15" s="146" t="s">
        <v>408</v>
      </c>
    </row>
    <row r="16" spans="1:32" s="109" customFormat="1" ht="45.75" customHeight="1">
      <c r="A16" s="501" t="s">
        <v>49</v>
      </c>
      <c r="B16" s="476" t="s">
        <v>142</v>
      </c>
      <c r="C16" s="477"/>
      <c r="D16" s="369" t="s">
        <v>139</v>
      </c>
      <c r="E16" s="369"/>
      <c r="F16" s="369"/>
      <c r="G16" s="369"/>
      <c r="H16" s="411" t="s">
        <v>220</v>
      </c>
      <c r="I16" s="412"/>
      <c r="J16" s="412"/>
      <c r="K16" s="412"/>
      <c r="L16" s="412"/>
      <c r="M16" s="412"/>
      <c r="N16" s="412"/>
      <c r="O16" s="413"/>
      <c r="P16" s="411" t="s">
        <v>334</v>
      </c>
      <c r="Q16" s="413"/>
      <c r="R16" s="382" t="s">
        <v>141</v>
      </c>
      <c r="S16" s="384"/>
      <c r="T16" s="384"/>
      <c r="U16" s="384"/>
      <c r="V16" s="384"/>
      <c r="W16" s="384"/>
      <c r="X16" s="384"/>
      <c r="Y16" s="384"/>
      <c r="Z16" s="383"/>
      <c r="AA16" s="402" t="s">
        <v>389</v>
      </c>
      <c r="AB16" s="473"/>
      <c r="AC16" s="473"/>
      <c r="AD16" s="369" t="s">
        <v>390</v>
      </c>
      <c r="AE16" s="379"/>
      <c r="AF16" s="379"/>
    </row>
    <row r="17" spans="1:32" s="109" customFormat="1" ht="24.95" customHeight="1">
      <c r="A17" s="501"/>
      <c r="B17" s="478"/>
      <c r="C17" s="479"/>
      <c r="D17" s="369"/>
      <c r="E17" s="369"/>
      <c r="F17" s="369"/>
      <c r="G17" s="369"/>
      <c r="H17" s="474"/>
      <c r="I17" s="502"/>
      <c r="J17" s="502"/>
      <c r="K17" s="502"/>
      <c r="L17" s="502"/>
      <c r="M17" s="502"/>
      <c r="N17" s="502"/>
      <c r="O17" s="475"/>
      <c r="P17" s="474"/>
      <c r="Q17" s="475"/>
      <c r="R17" s="462" t="s">
        <v>417</v>
      </c>
      <c r="S17" s="468"/>
      <c r="T17" s="469"/>
      <c r="U17" s="462" t="s">
        <v>415</v>
      </c>
      <c r="V17" s="468"/>
      <c r="W17" s="469"/>
      <c r="X17" s="462" t="s">
        <v>416</v>
      </c>
      <c r="Y17" s="463"/>
      <c r="Z17" s="464"/>
      <c r="AA17" s="473"/>
      <c r="AB17" s="473"/>
      <c r="AC17" s="473"/>
      <c r="AD17" s="379"/>
      <c r="AE17" s="379"/>
      <c r="AF17" s="379"/>
    </row>
    <row r="18" spans="1:32" s="109" customFormat="1" ht="48" customHeight="1">
      <c r="A18" s="501"/>
      <c r="B18" s="480"/>
      <c r="C18" s="481"/>
      <c r="D18" s="369"/>
      <c r="E18" s="369"/>
      <c r="F18" s="369"/>
      <c r="G18" s="369"/>
      <c r="H18" s="414"/>
      <c r="I18" s="415"/>
      <c r="J18" s="415"/>
      <c r="K18" s="415"/>
      <c r="L18" s="415"/>
      <c r="M18" s="415"/>
      <c r="N18" s="415"/>
      <c r="O18" s="416"/>
      <c r="P18" s="414"/>
      <c r="Q18" s="416"/>
      <c r="R18" s="470"/>
      <c r="S18" s="471"/>
      <c r="T18" s="472"/>
      <c r="U18" s="470"/>
      <c r="V18" s="471"/>
      <c r="W18" s="472"/>
      <c r="X18" s="465"/>
      <c r="Y18" s="466"/>
      <c r="Z18" s="467"/>
      <c r="AA18" s="473"/>
      <c r="AB18" s="473"/>
      <c r="AC18" s="473"/>
      <c r="AD18" s="379"/>
      <c r="AE18" s="379"/>
      <c r="AF18" s="379"/>
    </row>
    <row r="19" spans="1:32" s="109" customFormat="1" ht="18.75" customHeight="1">
      <c r="A19" s="163">
        <v>1</v>
      </c>
      <c r="B19" s="482">
        <v>2</v>
      </c>
      <c r="C19" s="483"/>
      <c r="D19" s="500">
        <v>3</v>
      </c>
      <c r="E19" s="500"/>
      <c r="F19" s="500"/>
      <c r="G19" s="500"/>
      <c r="H19" s="426">
        <v>4</v>
      </c>
      <c r="I19" s="427"/>
      <c r="J19" s="427"/>
      <c r="K19" s="427"/>
      <c r="L19" s="427"/>
      <c r="M19" s="427"/>
      <c r="N19" s="427"/>
      <c r="O19" s="428"/>
      <c r="P19" s="426">
        <v>5</v>
      </c>
      <c r="Q19" s="428"/>
      <c r="R19" s="426">
        <v>6</v>
      </c>
      <c r="S19" s="427"/>
      <c r="T19" s="428"/>
      <c r="U19" s="426">
        <v>7</v>
      </c>
      <c r="V19" s="427"/>
      <c r="W19" s="428"/>
      <c r="X19" s="426">
        <v>8</v>
      </c>
      <c r="Y19" s="427"/>
      <c r="Z19" s="428"/>
      <c r="AA19" s="426">
        <v>9</v>
      </c>
      <c r="AB19" s="427"/>
      <c r="AC19" s="428"/>
      <c r="AD19" s="426">
        <v>10</v>
      </c>
      <c r="AE19" s="427"/>
      <c r="AF19" s="428"/>
    </row>
    <row r="20" spans="1:32" s="109" customFormat="1" ht="20.100000000000001" customHeight="1">
      <c r="A20" s="164"/>
      <c r="B20" s="440">
        <v>0</v>
      </c>
      <c r="C20" s="441"/>
      <c r="D20" s="434">
        <v>0</v>
      </c>
      <c r="E20" s="434"/>
      <c r="F20" s="434"/>
      <c r="G20" s="434"/>
      <c r="H20" s="443" t="s">
        <v>493</v>
      </c>
      <c r="I20" s="444"/>
      <c r="J20" s="444"/>
      <c r="K20" s="444"/>
      <c r="L20" s="444"/>
      <c r="M20" s="444"/>
      <c r="N20" s="444"/>
      <c r="O20" s="445"/>
      <c r="P20" s="438" t="s">
        <v>493</v>
      </c>
      <c r="Q20" s="439"/>
      <c r="R20" s="349">
        <v>0</v>
      </c>
      <c r="S20" s="350"/>
      <c r="T20" s="351"/>
      <c r="U20" s="349">
        <v>0</v>
      </c>
      <c r="V20" s="350"/>
      <c r="W20" s="351"/>
      <c r="X20" s="349">
        <v>0</v>
      </c>
      <c r="Y20" s="350"/>
      <c r="Z20" s="351"/>
      <c r="AA20" s="393">
        <f>X20-U20</f>
        <v>0</v>
      </c>
      <c r="AB20" s="429"/>
      <c r="AC20" s="394"/>
      <c r="AD20" s="403" t="e">
        <f>(X20/U20)*100</f>
        <v>#DIV/0!</v>
      </c>
      <c r="AE20" s="404"/>
      <c r="AF20" s="405"/>
    </row>
    <row r="21" spans="1:32" s="109" customFormat="1" ht="20.100000000000001" customHeight="1">
      <c r="A21" s="164"/>
      <c r="B21" s="440">
        <v>0</v>
      </c>
      <c r="C21" s="441"/>
      <c r="D21" s="434">
        <v>0</v>
      </c>
      <c r="E21" s="434"/>
      <c r="F21" s="434"/>
      <c r="G21" s="434"/>
      <c r="H21" s="443" t="s">
        <v>493</v>
      </c>
      <c r="I21" s="444"/>
      <c r="J21" s="444"/>
      <c r="K21" s="444"/>
      <c r="L21" s="444"/>
      <c r="M21" s="444"/>
      <c r="N21" s="444"/>
      <c r="O21" s="445"/>
      <c r="P21" s="438" t="s">
        <v>493</v>
      </c>
      <c r="Q21" s="439"/>
      <c r="R21" s="349">
        <v>0</v>
      </c>
      <c r="S21" s="350"/>
      <c r="T21" s="351"/>
      <c r="U21" s="349">
        <v>0</v>
      </c>
      <c r="V21" s="350"/>
      <c r="W21" s="351"/>
      <c r="X21" s="349">
        <v>0</v>
      </c>
      <c r="Y21" s="350"/>
      <c r="Z21" s="351"/>
      <c r="AA21" s="393">
        <f>X21-U21</f>
        <v>0</v>
      </c>
      <c r="AB21" s="429"/>
      <c r="AC21" s="394"/>
      <c r="AD21" s="403" t="e">
        <f>(X21/U21)*100</f>
        <v>#DIV/0!</v>
      </c>
      <c r="AE21" s="404"/>
      <c r="AF21" s="405"/>
    </row>
    <row r="22" spans="1:32" s="109" customFormat="1" ht="20.100000000000001" customHeight="1">
      <c r="A22" s="164"/>
      <c r="B22" s="440">
        <v>0</v>
      </c>
      <c r="C22" s="441"/>
      <c r="D22" s="434">
        <v>0</v>
      </c>
      <c r="E22" s="434"/>
      <c r="F22" s="434"/>
      <c r="G22" s="434"/>
      <c r="H22" s="443" t="s">
        <v>493</v>
      </c>
      <c r="I22" s="444"/>
      <c r="J22" s="444"/>
      <c r="K22" s="444"/>
      <c r="L22" s="444"/>
      <c r="M22" s="444"/>
      <c r="N22" s="444"/>
      <c r="O22" s="445"/>
      <c r="P22" s="438" t="s">
        <v>493</v>
      </c>
      <c r="Q22" s="439"/>
      <c r="R22" s="349">
        <v>0</v>
      </c>
      <c r="S22" s="350"/>
      <c r="T22" s="351"/>
      <c r="U22" s="349">
        <v>0</v>
      </c>
      <c r="V22" s="350"/>
      <c r="W22" s="351"/>
      <c r="X22" s="349">
        <v>0</v>
      </c>
      <c r="Y22" s="350"/>
      <c r="Z22" s="351"/>
      <c r="AA22" s="393">
        <f>X22-U22</f>
        <v>0</v>
      </c>
      <c r="AB22" s="429"/>
      <c r="AC22" s="394"/>
      <c r="AD22" s="403" t="e">
        <f>(X22/U22)*100</f>
        <v>#DIV/0!</v>
      </c>
      <c r="AE22" s="404"/>
      <c r="AF22" s="405"/>
    </row>
    <row r="23" spans="1:32" s="109" customFormat="1" ht="20.100000000000001" customHeight="1">
      <c r="A23" s="164"/>
      <c r="B23" s="440">
        <v>0</v>
      </c>
      <c r="C23" s="441"/>
      <c r="D23" s="434">
        <v>0</v>
      </c>
      <c r="E23" s="434"/>
      <c r="F23" s="434"/>
      <c r="G23" s="434"/>
      <c r="H23" s="443" t="s">
        <v>493</v>
      </c>
      <c r="I23" s="444"/>
      <c r="J23" s="444"/>
      <c r="K23" s="444"/>
      <c r="L23" s="444"/>
      <c r="M23" s="444"/>
      <c r="N23" s="444"/>
      <c r="O23" s="445"/>
      <c r="P23" s="438" t="s">
        <v>493</v>
      </c>
      <c r="Q23" s="439"/>
      <c r="R23" s="349">
        <v>0</v>
      </c>
      <c r="S23" s="350"/>
      <c r="T23" s="351"/>
      <c r="U23" s="349">
        <v>0</v>
      </c>
      <c r="V23" s="350"/>
      <c r="W23" s="351"/>
      <c r="X23" s="349">
        <v>0</v>
      </c>
      <c r="Y23" s="350"/>
      <c r="Z23" s="351"/>
      <c r="AA23" s="393">
        <f>X23-U23</f>
        <v>0</v>
      </c>
      <c r="AB23" s="429"/>
      <c r="AC23" s="394"/>
      <c r="AD23" s="403" t="e">
        <f>(X23/U23)*100</f>
        <v>#DIV/0!</v>
      </c>
      <c r="AE23" s="404"/>
      <c r="AF23" s="405"/>
    </row>
    <row r="24" spans="1:32" s="109" customFormat="1" ht="24.95" customHeight="1">
      <c r="A24" s="435" t="s">
        <v>53</v>
      </c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7"/>
      <c r="R24" s="357">
        <f>SUM(R20:R23)</f>
        <v>0</v>
      </c>
      <c r="S24" s="358"/>
      <c r="T24" s="359"/>
      <c r="U24" s="357">
        <f>SUM(U20:U23)</f>
        <v>0</v>
      </c>
      <c r="V24" s="358"/>
      <c r="W24" s="359"/>
      <c r="X24" s="357">
        <f>SUM(X20:X23)</f>
        <v>0</v>
      </c>
      <c r="Y24" s="358"/>
      <c r="Z24" s="359"/>
      <c r="AA24" s="357">
        <f>X24-U24</f>
        <v>0</v>
      </c>
      <c r="AB24" s="358"/>
      <c r="AC24" s="359"/>
      <c r="AD24" s="352" t="e">
        <f>(X24/U24)*100</f>
        <v>#DIV/0!</v>
      </c>
      <c r="AE24" s="353"/>
      <c r="AF24" s="354"/>
    </row>
    <row r="25" spans="1:32" s="109" customForma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R25" s="151"/>
      <c r="S25" s="151"/>
      <c r="T25" s="151"/>
      <c r="U25" s="151"/>
      <c r="V25" s="151"/>
      <c r="AF25" s="151"/>
    </row>
    <row r="26" spans="1:32" s="109" customFormat="1" ht="16.5" customHeight="1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R26" s="151"/>
      <c r="S26" s="151"/>
      <c r="T26" s="151"/>
      <c r="U26" s="151"/>
      <c r="V26" s="151"/>
      <c r="AF26" s="151"/>
    </row>
    <row r="27" spans="1:32" s="162" customFormat="1" ht="18.75" customHeight="1">
      <c r="C27" s="162" t="s">
        <v>428</v>
      </c>
    </row>
    <row r="28" spans="1:32" s="109" customFormat="1">
      <c r="A28" s="165"/>
      <c r="B28" s="165"/>
      <c r="C28" s="165"/>
      <c r="D28" s="165"/>
      <c r="E28" s="165"/>
      <c r="F28" s="165"/>
      <c r="G28" s="165"/>
      <c r="H28" s="165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5"/>
      <c r="Z28" s="461"/>
      <c r="AA28" s="461"/>
      <c r="AB28" s="461"/>
      <c r="AD28" s="512" t="s">
        <v>391</v>
      </c>
      <c r="AE28" s="512"/>
      <c r="AF28" s="512"/>
    </row>
    <row r="29" spans="1:32" s="109" customFormat="1" ht="24.95" customHeight="1">
      <c r="A29" s="492" t="s">
        <v>49</v>
      </c>
      <c r="B29" s="476" t="s">
        <v>164</v>
      </c>
      <c r="C29" s="509"/>
      <c r="D29" s="509"/>
      <c r="E29" s="509"/>
      <c r="F29" s="509"/>
      <c r="G29" s="509"/>
      <c r="H29" s="509"/>
      <c r="I29" s="509"/>
      <c r="J29" s="509"/>
      <c r="K29" s="509"/>
      <c r="L29" s="477"/>
      <c r="M29" s="489" t="s">
        <v>52</v>
      </c>
      <c r="N29" s="490"/>
      <c r="O29" s="490"/>
      <c r="P29" s="491"/>
      <c r="Q29" s="489" t="s">
        <v>78</v>
      </c>
      <c r="R29" s="490"/>
      <c r="S29" s="490"/>
      <c r="T29" s="491"/>
      <c r="U29" s="489" t="s">
        <v>198</v>
      </c>
      <c r="V29" s="490"/>
      <c r="W29" s="490"/>
      <c r="X29" s="491"/>
      <c r="Y29" s="489" t="s">
        <v>109</v>
      </c>
      <c r="Z29" s="490"/>
      <c r="AA29" s="490"/>
      <c r="AB29" s="491"/>
      <c r="AC29" s="486" t="s">
        <v>53</v>
      </c>
      <c r="AD29" s="487"/>
      <c r="AE29" s="487"/>
      <c r="AF29" s="488"/>
    </row>
    <row r="30" spans="1:32" s="109" customFormat="1" ht="24.95" customHeight="1">
      <c r="A30" s="506"/>
      <c r="B30" s="478"/>
      <c r="C30" s="510"/>
      <c r="D30" s="510"/>
      <c r="E30" s="510"/>
      <c r="F30" s="510"/>
      <c r="G30" s="510"/>
      <c r="H30" s="510"/>
      <c r="I30" s="510"/>
      <c r="J30" s="510"/>
      <c r="K30" s="510"/>
      <c r="L30" s="479"/>
      <c r="M30" s="484" t="s">
        <v>162</v>
      </c>
      <c r="N30" s="484" t="s">
        <v>163</v>
      </c>
      <c r="O30" s="484" t="s">
        <v>180</v>
      </c>
      <c r="P30" s="484" t="s">
        <v>181</v>
      </c>
      <c r="Q30" s="484" t="s">
        <v>162</v>
      </c>
      <c r="R30" s="484" t="s">
        <v>163</v>
      </c>
      <c r="S30" s="484" t="s">
        <v>180</v>
      </c>
      <c r="T30" s="484" t="s">
        <v>181</v>
      </c>
      <c r="U30" s="484" t="s">
        <v>162</v>
      </c>
      <c r="V30" s="484" t="s">
        <v>163</v>
      </c>
      <c r="W30" s="484" t="s">
        <v>180</v>
      </c>
      <c r="X30" s="484" t="s">
        <v>181</v>
      </c>
      <c r="Y30" s="484" t="s">
        <v>162</v>
      </c>
      <c r="Z30" s="484" t="s">
        <v>163</v>
      </c>
      <c r="AA30" s="484" t="s">
        <v>180</v>
      </c>
      <c r="AB30" s="484" t="s">
        <v>181</v>
      </c>
      <c r="AC30" s="484" t="s">
        <v>162</v>
      </c>
      <c r="AD30" s="484" t="s">
        <v>163</v>
      </c>
      <c r="AE30" s="484" t="s">
        <v>180</v>
      </c>
      <c r="AF30" s="484" t="s">
        <v>181</v>
      </c>
    </row>
    <row r="31" spans="1:32" s="109" customFormat="1" ht="24.95" customHeight="1">
      <c r="A31" s="493"/>
      <c r="B31" s="480"/>
      <c r="C31" s="511"/>
      <c r="D31" s="511"/>
      <c r="E31" s="511"/>
      <c r="F31" s="511"/>
      <c r="G31" s="511"/>
      <c r="H31" s="511"/>
      <c r="I31" s="511"/>
      <c r="J31" s="511"/>
      <c r="K31" s="511"/>
      <c r="L31" s="481"/>
      <c r="M31" s="485"/>
      <c r="N31" s="485"/>
      <c r="O31" s="485"/>
      <c r="P31" s="485"/>
      <c r="Q31" s="485"/>
      <c r="R31" s="485"/>
      <c r="S31" s="485"/>
      <c r="T31" s="485"/>
      <c r="U31" s="485"/>
      <c r="V31" s="485"/>
      <c r="W31" s="485"/>
      <c r="X31" s="485"/>
      <c r="Y31" s="485"/>
      <c r="Z31" s="485"/>
      <c r="AA31" s="485"/>
      <c r="AB31" s="485"/>
      <c r="AC31" s="485"/>
      <c r="AD31" s="485"/>
      <c r="AE31" s="485"/>
      <c r="AF31" s="485"/>
    </row>
    <row r="32" spans="1:32" s="109" customFormat="1" ht="18.75" customHeight="1">
      <c r="A32" s="167">
        <v>1</v>
      </c>
      <c r="B32" s="499">
        <v>2</v>
      </c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168">
        <v>3</v>
      </c>
      <c r="N32" s="168">
        <v>4</v>
      </c>
      <c r="O32" s="168">
        <v>5</v>
      </c>
      <c r="P32" s="168">
        <v>6</v>
      </c>
      <c r="Q32" s="168">
        <v>7</v>
      </c>
      <c r="R32" s="168">
        <v>8</v>
      </c>
      <c r="S32" s="168">
        <v>9</v>
      </c>
      <c r="T32" s="168">
        <v>10</v>
      </c>
      <c r="U32" s="168">
        <v>11</v>
      </c>
      <c r="V32" s="168">
        <v>12</v>
      </c>
      <c r="W32" s="168">
        <v>13</v>
      </c>
      <c r="X32" s="168">
        <v>14</v>
      </c>
      <c r="Y32" s="168">
        <v>15</v>
      </c>
      <c r="Z32" s="168">
        <v>16</v>
      </c>
      <c r="AA32" s="168">
        <v>17</v>
      </c>
      <c r="AB32" s="168">
        <v>18</v>
      </c>
      <c r="AC32" s="168">
        <v>19</v>
      </c>
      <c r="AD32" s="168">
        <v>20</v>
      </c>
      <c r="AE32" s="168">
        <v>21</v>
      </c>
      <c r="AF32" s="168">
        <v>22</v>
      </c>
    </row>
    <row r="33" spans="1:32" s="109" customFormat="1" ht="20.100000000000001" customHeight="1">
      <c r="A33" s="169"/>
      <c r="B33" s="449" t="s">
        <v>500</v>
      </c>
      <c r="C33" s="449"/>
      <c r="D33" s="449"/>
      <c r="E33" s="449"/>
      <c r="F33" s="449"/>
      <c r="G33" s="449"/>
      <c r="H33" s="449"/>
      <c r="I33" s="449"/>
      <c r="J33" s="449"/>
      <c r="K33" s="449"/>
      <c r="L33" s="449"/>
      <c r="M33" s="247">
        <v>0</v>
      </c>
      <c r="N33" s="247">
        <v>0</v>
      </c>
      <c r="O33" s="142">
        <f>N33-M33</f>
        <v>0</v>
      </c>
      <c r="P33" s="170" t="e">
        <f>N33/M33*100</f>
        <v>#DIV/0!</v>
      </c>
      <c r="Q33" s="247">
        <v>0</v>
      </c>
      <c r="R33" s="247">
        <v>0</v>
      </c>
      <c r="S33" s="142">
        <f>R33-Q33</f>
        <v>0</v>
      </c>
      <c r="T33" s="170" t="e">
        <f>R33/Q33*100</f>
        <v>#DIV/0!</v>
      </c>
      <c r="U33" s="247">
        <v>0</v>
      </c>
      <c r="V33" s="248">
        <v>461.7</v>
      </c>
      <c r="W33" s="143">
        <f>V33-U33</f>
        <v>461.7</v>
      </c>
      <c r="X33" s="170" t="e">
        <f>V33/U33*100</f>
        <v>#DIV/0!</v>
      </c>
      <c r="Y33" s="247">
        <v>0</v>
      </c>
      <c r="Z33" s="247">
        <v>0</v>
      </c>
      <c r="AA33" s="142">
        <f>Z33-Y33</f>
        <v>0</v>
      </c>
      <c r="AB33" s="170" t="e">
        <f>Z33/Y33*100</f>
        <v>#DIV/0!</v>
      </c>
      <c r="AC33" s="142">
        <f t="shared" ref="AC33:AD36" si="0">SUM(M33,Q33,U33,Y33)</f>
        <v>0</v>
      </c>
      <c r="AD33" s="142">
        <f t="shared" si="0"/>
        <v>461.7</v>
      </c>
      <c r="AE33" s="142">
        <f>AD33-AC33</f>
        <v>461.7</v>
      </c>
      <c r="AF33" s="170" t="e">
        <f>AD33/AC33*100</f>
        <v>#DIV/0!</v>
      </c>
    </row>
    <row r="34" spans="1:32" s="109" customFormat="1" ht="20.100000000000001" customHeight="1">
      <c r="A34" s="169"/>
      <c r="B34" s="449" t="s">
        <v>501</v>
      </c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247">
        <v>0</v>
      </c>
      <c r="N34" s="247">
        <v>0</v>
      </c>
      <c r="O34" s="142">
        <f>N34-M34</f>
        <v>0</v>
      </c>
      <c r="P34" s="170" t="e">
        <f>N34/M34*100</f>
        <v>#DIV/0!</v>
      </c>
      <c r="Q34" s="247">
        <v>0</v>
      </c>
      <c r="R34" s="247">
        <v>0</v>
      </c>
      <c r="S34" s="142">
        <v>0</v>
      </c>
      <c r="T34" s="170" t="e">
        <f>R34/Q34*100</f>
        <v>#DIV/0!</v>
      </c>
      <c r="U34" s="247">
        <v>0</v>
      </c>
      <c r="V34" s="248">
        <v>79.2</v>
      </c>
      <c r="W34" s="143">
        <f>V34-U34</f>
        <v>79.2</v>
      </c>
      <c r="X34" s="170" t="e">
        <f>V34/U34*100</f>
        <v>#DIV/0!</v>
      </c>
      <c r="Y34" s="247">
        <v>0</v>
      </c>
      <c r="Z34" s="247">
        <v>0</v>
      </c>
      <c r="AA34" s="142">
        <f>Z34-Y34</f>
        <v>0</v>
      </c>
      <c r="AB34" s="170" t="e">
        <f>Z34/Y34*100</f>
        <v>#DIV/0!</v>
      </c>
      <c r="AC34" s="142">
        <f t="shared" si="0"/>
        <v>0</v>
      </c>
      <c r="AD34" s="142">
        <f t="shared" si="0"/>
        <v>79.2</v>
      </c>
      <c r="AE34" s="142">
        <f>AD34-AC34</f>
        <v>79.2</v>
      </c>
      <c r="AF34" s="170" t="e">
        <f>AD34/AC34*100</f>
        <v>#DIV/0!</v>
      </c>
    </row>
    <row r="35" spans="1:32" s="109" customFormat="1" ht="20.100000000000001" customHeight="1">
      <c r="A35" s="169"/>
      <c r="B35" s="449" t="s">
        <v>502</v>
      </c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247">
        <v>0</v>
      </c>
      <c r="N35" s="247">
        <v>0</v>
      </c>
      <c r="O35" s="142">
        <v>0</v>
      </c>
      <c r="P35" s="170" t="e">
        <f>N35/M35*100</f>
        <v>#DIV/0!</v>
      </c>
      <c r="Q35" s="247">
        <v>0</v>
      </c>
      <c r="R35" s="247">
        <v>0</v>
      </c>
      <c r="S35" s="142">
        <f>R35-Q35</f>
        <v>0</v>
      </c>
      <c r="T35" s="170" t="e">
        <f>R35/Q35*100</f>
        <v>#DIV/0!</v>
      </c>
      <c r="U35" s="247">
        <v>0</v>
      </c>
      <c r="V35" s="248">
        <v>133.30000000000001</v>
      </c>
      <c r="W35" s="143">
        <f>V35-U35</f>
        <v>133.30000000000001</v>
      </c>
      <c r="X35" s="170" t="e">
        <f>V35/U35*100</f>
        <v>#DIV/0!</v>
      </c>
      <c r="Y35" s="247">
        <v>0</v>
      </c>
      <c r="Z35" s="247">
        <v>0</v>
      </c>
      <c r="AA35" s="142">
        <f>Z35-Y35</f>
        <v>0</v>
      </c>
      <c r="AB35" s="170" t="e">
        <f>Z35/Y35*100</f>
        <v>#DIV/0!</v>
      </c>
      <c r="AC35" s="142">
        <f t="shared" si="0"/>
        <v>0</v>
      </c>
      <c r="AD35" s="142">
        <f t="shared" si="0"/>
        <v>133.30000000000001</v>
      </c>
      <c r="AE35" s="142">
        <f>AD35-AC35</f>
        <v>133.30000000000001</v>
      </c>
      <c r="AF35" s="170" t="e">
        <f>AD35/AC35*100</f>
        <v>#DIV/0!</v>
      </c>
    </row>
    <row r="36" spans="1:32" s="109" customFormat="1" ht="20.100000000000001" customHeight="1">
      <c r="A36" s="169"/>
      <c r="B36" s="449"/>
      <c r="C36" s="449"/>
      <c r="D36" s="449"/>
      <c r="E36" s="449"/>
      <c r="F36" s="449"/>
      <c r="G36" s="449"/>
      <c r="H36" s="449"/>
      <c r="I36" s="449"/>
      <c r="J36" s="449"/>
      <c r="K36" s="449"/>
      <c r="L36" s="449"/>
      <c r="M36" s="247"/>
      <c r="N36" s="247"/>
      <c r="O36" s="142">
        <f>N36-M36</f>
        <v>0</v>
      </c>
      <c r="P36" s="170" t="e">
        <f>N36/M36*100</f>
        <v>#DIV/0!</v>
      </c>
      <c r="Q36" s="247"/>
      <c r="R36" s="247"/>
      <c r="S36" s="142">
        <f>R36-Q36</f>
        <v>0</v>
      </c>
      <c r="T36" s="170" t="e">
        <f>R36/Q36*100</f>
        <v>#DIV/0!</v>
      </c>
      <c r="U36" s="247"/>
      <c r="V36" s="248"/>
      <c r="W36" s="143">
        <f>V36-U36</f>
        <v>0</v>
      </c>
      <c r="X36" s="170" t="e">
        <f>V36/U36*100</f>
        <v>#DIV/0!</v>
      </c>
      <c r="Y36" s="247">
        <v>0</v>
      </c>
      <c r="Z36" s="247"/>
      <c r="AA36" s="142">
        <f>Z36-Y36</f>
        <v>0</v>
      </c>
      <c r="AB36" s="170" t="e">
        <f>Z36/Y36*100</f>
        <v>#DIV/0!</v>
      </c>
      <c r="AC36" s="142">
        <f t="shared" si="0"/>
        <v>0</v>
      </c>
      <c r="AD36" s="142">
        <f t="shared" si="0"/>
        <v>0</v>
      </c>
      <c r="AE36" s="142">
        <f>AD36-AC36</f>
        <v>0</v>
      </c>
      <c r="AF36" s="170" t="e">
        <f>AD36/AC36*100</f>
        <v>#DIV/0!</v>
      </c>
    </row>
    <row r="37" spans="1:32" s="109" customFormat="1" ht="24.95" customHeight="1">
      <c r="A37" s="446" t="s">
        <v>53</v>
      </c>
      <c r="B37" s="447"/>
      <c r="C37" s="447"/>
      <c r="D37" s="447"/>
      <c r="E37" s="447"/>
      <c r="F37" s="447"/>
      <c r="G37" s="447"/>
      <c r="H37" s="447"/>
      <c r="I37" s="447"/>
      <c r="J37" s="447"/>
      <c r="K37" s="447"/>
      <c r="L37" s="448"/>
      <c r="M37" s="145">
        <f t="shared" ref="M37:AD37" si="1">SUM(M33:M36)</f>
        <v>0</v>
      </c>
      <c r="N37" s="145">
        <f t="shared" si="1"/>
        <v>0</v>
      </c>
      <c r="O37" s="145">
        <f>SUM(O33:O36)</f>
        <v>0</v>
      </c>
      <c r="P37" s="171" t="e">
        <f>N37/M37*100</f>
        <v>#DIV/0!</v>
      </c>
      <c r="Q37" s="145">
        <f t="shared" si="1"/>
        <v>0</v>
      </c>
      <c r="R37" s="145">
        <f t="shared" si="1"/>
        <v>0</v>
      </c>
      <c r="S37" s="145">
        <f>SUM(S33:S36)</f>
        <v>0</v>
      </c>
      <c r="T37" s="171" t="e">
        <f>R37/Q37*100</f>
        <v>#DIV/0!</v>
      </c>
      <c r="U37" s="145">
        <f t="shared" si="1"/>
        <v>0</v>
      </c>
      <c r="V37" s="274">
        <f t="shared" si="1"/>
        <v>674.2</v>
      </c>
      <c r="W37" s="274">
        <f>SUM(W33:W36)</f>
        <v>674.2</v>
      </c>
      <c r="X37" s="171" t="e">
        <f>V37/U37*100</f>
        <v>#DIV/0!</v>
      </c>
      <c r="Y37" s="145">
        <f t="shared" si="1"/>
        <v>0</v>
      </c>
      <c r="Z37" s="145">
        <f t="shared" si="1"/>
        <v>0</v>
      </c>
      <c r="AA37" s="145">
        <f>SUM(AA33:AA36)</f>
        <v>0</v>
      </c>
      <c r="AB37" s="171" t="e">
        <f>Z37/Y37*100</f>
        <v>#DIV/0!</v>
      </c>
      <c r="AC37" s="145">
        <f t="shared" si="1"/>
        <v>0</v>
      </c>
      <c r="AD37" s="145">
        <f t="shared" si="1"/>
        <v>674.2</v>
      </c>
      <c r="AE37" s="145">
        <f>SUM(AE33:AE36)</f>
        <v>674.2</v>
      </c>
      <c r="AF37" s="171" t="e">
        <f>AD37/AC37*100</f>
        <v>#DIV/0!</v>
      </c>
    </row>
    <row r="38" spans="1:32" s="109" customFormat="1" ht="24.95" customHeight="1">
      <c r="A38" s="450" t="s">
        <v>54</v>
      </c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2"/>
      <c r="M38" s="172" t="e">
        <f>M37/AC37*100</f>
        <v>#DIV/0!</v>
      </c>
      <c r="N38" s="172">
        <f>N37/AD37*100</f>
        <v>0</v>
      </c>
      <c r="O38" s="172"/>
      <c r="P38" s="172"/>
      <c r="Q38" s="172" t="e">
        <f>Q37/AC37*100</f>
        <v>#DIV/0!</v>
      </c>
      <c r="R38" s="172">
        <f>R37/AD37*100</f>
        <v>0</v>
      </c>
      <c r="S38" s="172"/>
      <c r="T38" s="172"/>
      <c r="U38" s="172" t="e">
        <f>U37/AC37*100</f>
        <v>#DIV/0!</v>
      </c>
      <c r="V38" s="172">
        <f>V37/AD37*100</f>
        <v>100</v>
      </c>
      <c r="W38" s="172"/>
      <c r="X38" s="172"/>
      <c r="Y38" s="172" t="e">
        <f>Y37/AC37*100</f>
        <v>#DIV/0!</v>
      </c>
      <c r="Z38" s="172">
        <f>Z37/AD37*100</f>
        <v>0</v>
      </c>
      <c r="AA38" s="255"/>
      <c r="AB38" s="255"/>
      <c r="AC38" s="172" t="e">
        <f>SUM(M38,Q38,U38,Y38)</f>
        <v>#DIV/0!</v>
      </c>
      <c r="AD38" s="172">
        <f>SUM(N38,R38,V38,Z38)</f>
        <v>100</v>
      </c>
      <c r="AE38" s="172"/>
      <c r="AF38" s="172"/>
    </row>
    <row r="39" spans="1:32" s="109" customFormat="1" ht="15" customHeight="1">
      <c r="A39" s="150"/>
      <c r="B39" s="150"/>
      <c r="C39" s="150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</row>
    <row r="40" spans="1:32" s="109" customFormat="1" ht="15" customHeight="1">
      <c r="A40" s="150"/>
      <c r="B40" s="150"/>
      <c r="C40" s="150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</row>
    <row r="41" spans="1:32" s="162" customFormat="1" ht="31.5" customHeight="1">
      <c r="C41" s="162" t="s">
        <v>429</v>
      </c>
    </row>
    <row r="42" spans="1:32" s="174" customFormat="1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L42" s="109"/>
      <c r="AD42" s="505" t="s">
        <v>391</v>
      </c>
      <c r="AE42" s="505"/>
      <c r="AF42" s="505"/>
    </row>
    <row r="43" spans="1:32" s="175" customFormat="1" ht="34.5" customHeight="1">
      <c r="A43" s="379" t="s">
        <v>49</v>
      </c>
      <c r="B43" s="411" t="s">
        <v>211</v>
      </c>
      <c r="C43" s="413"/>
      <c r="D43" s="369" t="s">
        <v>213</v>
      </c>
      <c r="E43" s="369"/>
      <c r="F43" s="369" t="s">
        <v>146</v>
      </c>
      <c r="G43" s="369"/>
      <c r="H43" s="369" t="s">
        <v>330</v>
      </c>
      <c r="I43" s="369"/>
      <c r="J43" s="369" t="s">
        <v>331</v>
      </c>
      <c r="K43" s="369"/>
      <c r="L43" s="402" t="s">
        <v>461</v>
      </c>
      <c r="M43" s="402"/>
      <c r="N43" s="402"/>
      <c r="O43" s="402"/>
      <c r="P43" s="402"/>
      <c r="Q43" s="402"/>
      <c r="R43" s="402"/>
      <c r="S43" s="402"/>
      <c r="T43" s="402"/>
      <c r="U43" s="402"/>
      <c r="V43" s="369" t="s">
        <v>212</v>
      </c>
      <c r="W43" s="369"/>
      <c r="X43" s="369"/>
      <c r="Y43" s="369"/>
      <c r="Z43" s="369"/>
      <c r="AA43" s="369" t="s">
        <v>335</v>
      </c>
      <c r="AB43" s="369"/>
      <c r="AC43" s="369"/>
      <c r="AD43" s="369"/>
      <c r="AE43" s="369"/>
      <c r="AF43" s="369"/>
    </row>
    <row r="44" spans="1:32" s="175" customFormat="1" ht="52.5" customHeight="1">
      <c r="A44" s="379"/>
      <c r="B44" s="474"/>
      <c r="C44" s="475"/>
      <c r="D44" s="369"/>
      <c r="E44" s="369"/>
      <c r="F44" s="369"/>
      <c r="G44" s="369"/>
      <c r="H44" s="369"/>
      <c r="I44" s="369"/>
      <c r="J44" s="369"/>
      <c r="K44" s="369"/>
      <c r="L44" s="369" t="s">
        <v>192</v>
      </c>
      <c r="M44" s="369"/>
      <c r="N44" s="369" t="s">
        <v>196</v>
      </c>
      <c r="O44" s="369"/>
      <c r="P44" s="369" t="s">
        <v>197</v>
      </c>
      <c r="Q44" s="369"/>
      <c r="R44" s="369"/>
      <c r="S44" s="369"/>
      <c r="T44" s="369"/>
      <c r="U44" s="369"/>
      <c r="V44" s="369"/>
      <c r="W44" s="369"/>
      <c r="X44" s="369"/>
      <c r="Y44" s="369"/>
      <c r="Z44" s="369"/>
      <c r="AA44" s="369"/>
      <c r="AB44" s="369"/>
      <c r="AC44" s="369"/>
      <c r="AD44" s="369"/>
      <c r="AE44" s="369"/>
      <c r="AF44" s="369"/>
    </row>
    <row r="45" spans="1:32" s="176" customFormat="1" ht="82.5" customHeight="1">
      <c r="A45" s="379"/>
      <c r="B45" s="414"/>
      <c r="C45" s="416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 t="s">
        <v>193</v>
      </c>
      <c r="Q45" s="369"/>
      <c r="R45" s="369" t="s">
        <v>194</v>
      </c>
      <c r="S45" s="369"/>
      <c r="T45" s="402" t="s">
        <v>195</v>
      </c>
      <c r="U45" s="402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</row>
    <row r="46" spans="1:32" s="175" customFormat="1" ht="18.75" customHeight="1">
      <c r="A46" s="127">
        <v>1</v>
      </c>
      <c r="B46" s="370">
        <v>2</v>
      </c>
      <c r="C46" s="372"/>
      <c r="D46" s="369">
        <v>3</v>
      </c>
      <c r="E46" s="369"/>
      <c r="F46" s="369">
        <v>4</v>
      </c>
      <c r="G46" s="369"/>
      <c r="H46" s="369">
        <v>5</v>
      </c>
      <c r="I46" s="369"/>
      <c r="J46" s="369">
        <v>6</v>
      </c>
      <c r="K46" s="369"/>
      <c r="L46" s="370">
        <v>7</v>
      </c>
      <c r="M46" s="372"/>
      <c r="N46" s="370">
        <v>8</v>
      </c>
      <c r="O46" s="372"/>
      <c r="P46" s="369">
        <v>9</v>
      </c>
      <c r="Q46" s="369"/>
      <c r="R46" s="379">
        <v>10</v>
      </c>
      <c r="S46" s="379"/>
      <c r="T46" s="369">
        <v>11</v>
      </c>
      <c r="U46" s="369"/>
      <c r="V46" s="369">
        <v>12</v>
      </c>
      <c r="W46" s="369"/>
      <c r="X46" s="369"/>
      <c r="Y46" s="369"/>
      <c r="Z46" s="369"/>
      <c r="AA46" s="369">
        <v>13</v>
      </c>
      <c r="AB46" s="369"/>
      <c r="AC46" s="369"/>
      <c r="AD46" s="369"/>
      <c r="AE46" s="369"/>
      <c r="AF46" s="369"/>
    </row>
    <row r="47" spans="1:32" s="175" customFormat="1" ht="20.100000000000001" customHeight="1">
      <c r="A47" s="177"/>
      <c r="B47" s="453"/>
      <c r="C47" s="454"/>
      <c r="D47" s="381"/>
      <c r="E47" s="381"/>
      <c r="F47" s="442"/>
      <c r="G47" s="442"/>
      <c r="H47" s="442">
        <v>0</v>
      </c>
      <c r="I47" s="442"/>
      <c r="J47" s="442">
        <v>0</v>
      </c>
      <c r="K47" s="442"/>
      <c r="L47" s="349">
        <v>0</v>
      </c>
      <c r="M47" s="351"/>
      <c r="N47" s="393">
        <f t="shared" ref="N47:N53" si="2">SUM(P47,R47,T47)</f>
        <v>0</v>
      </c>
      <c r="O47" s="394"/>
      <c r="P47" s="442">
        <v>0</v>
      </c>
      <c r="Q47" s="442"/>
      <c r="R47" s="442"/>
      <c r="S47" s="442"/>
      <c r="T47" s="442"/>
      <c r="U47" s="442"/>
      <c r="V47" s="430"/>
      <c r="W47" s="430"/>
      <c r="X47" s="430"/>
      <c r="Y47" s="430"/>
      <c r="Z47" s="430"/>
      <c r="AA47" s="378"/>
      <c r="AB47" s="378"/>
      <c r="AC47" s="378"/>
      <c r="AD47" s="378"/>
      <c r="AE47" s="378"/>
      <c r="AF47" s="378"/>
    </row>
    <row r="48" spans="1:32" s="175" customFormat="1" ht="20.100000000000001" customHeight="1">
      <c r="A48" s="177"/>
      <c r="B48" s="453"/>
      <c r="C48" s="454"/>
      <c r="D48" s="381"/>
      <c r="E48" s="381"/>
      <c r="F48" s="442"/>
      <c r="G48" s="442"/>
      <c r="H48" s="442">
        <v>0</v>
      </c>
      <c r="I48" s="442"/>
      <c r="J48" s="442">
        <v>0</v>
      </c>
      <c r="K48" s="442"/>
      <c r="L48" s="349">
        <v>0</v>
      </c>
      <c r="M48" s="351"/>
      <c r="N48" s="393">
        <f t="shared" si="2"/>
        <v>0</v>
      </c>
      <c r="O48" s="394"/>
      <c r="P48" s="442">
        <v>0</v>
      </c>
      <c r="Q48" s="442"/>
      <c r="R48" s="442"/>
      <c r="S48" s="442"/>
      <c r="T48" s="442"/>
      <c r="U48" s="442"/>
      <c r="V48" s="430"/>
      <c r="W48" s="430"/>
      <c r="X48" s="430"/>
      <c r="Y48" s="430"/>
      <c r="Z48" s="430"/>
      <c r="AA48" s="378"/>
      <c r="AB48" s="378"/>
      <c r="AC48" s="378"/>
      <c r="AD48" s="378"/>
      <c r="AE48" s="378"/>
      <c r="AF48" s="378"/>
    </row>
    <row r="49" spans="1:32" s="175" customFormat="1" ht="20.100000000000001" customHeight="1">
      <c r="A49" s="177"/>
      <c r="B49" s="453"/>
      <c r="C49" s="454"/>
      <c r="D49" s="381"/>
      <c r="E49" s="381"/>
      <c r="F49" s="442"/>
      <c r="G49" s="442"/>
      <c r="H49" s="442">
        <v>0</v>
      </c>
      <c r="I49" s="442"/>
      <c r="J49" s="442">
        <v>0</v>
      </c>
      <c r="K49" s="442"/>
      <c r="L49" s="349">
        <v>0</v>
      </c>
      <c r="M49" s="351"/>
      <c r="N49" s="393">
        <f t="shared" si="2"/>
        <v>0</v>
      </c>
      <c r="O49" s="394"/>
      <c r="P49" s="442">
        <v>0</v>
      </c>
      <c r="Q49" s="442"/>
      <c r="R49" s="442"/>
      <c r="S49" s="442"/>
      <c r="T49" s="442"/>
      <c r="U49" s="442"/>
      <c r="V49" s="430"/>
      <c r="W49" s="430"/>
      <c r="X49" s="430"/>
      <c r="Y49" s="430"/>
      <c r="Z49" s="430"/>
      <c r="AA49" s="378"/>
      <c r="AB49" s="378"/>
      <c r="AC49" s="378"/>
      <c r="AD49" s="378"/>
      <c r="AE49" s="378"/>
      <c r="AF49" s="378"/>
    </row>
    <row r="50" spans="1:32" s="175" customFormat="1" ht="20.100000000000001" customHeight="1">
      <c r="A50" s="177"/>
      <c r="B50" s="453"/>
      <c r="C50" s="454"/>
      <c r="D50" s="381"/>
      <c r="E50" s="381"/>
      <c r="F50" s="442"/>
      <c r="G50" s="442"/>
      <c r="H50" s="442">
        <v>0</v>
      </c>
      <c r="I50" s="442"/>
      <c r="J50" s="442">
        <v>0</v>
      </c>
      <c r="K50" s="442"/>
      <c r="L50" s="349">
        <v>0</v>
      </c>
      <c r="M50" s="351"/>
      <c r="N50" s="393">
        <f t="shared" si="2"/>
        <v>0</v>
      </c>
      <c r="O50" s="394"/>
      <c r="P50" s="442">
        <v>0</v>
      </c>
      <c r="Q50" s="442"/>
      <c r="R50" s="442"/>
      <c r="S50" s="442"/>
      <c r="T50" s="442"/>
      <c r="U50" s="442"/>
      <c r="V50" s="430"/>
      <c r="W50" s="430"/>
      <c r="X50" s="430"/>
      <c r="Y50" s="430"/>
      <c r="Z50" s="430"/>
      <c r="AA50" s="378"/>
      <c r="AB50" s="378"/>
      <c r="AC50" s="378"/>
      <c r="AD50" s="378"/>
      <c r="AE50" s="378"/>
      <c r="AF50" s="378"/>
    </row>
    <row r="51" spans="1:32" s="175" customFormat="1" ht="20.100000000000001" customHeight="1">
      <c r="A51" s="177"/>
      <c r="B51" s="453"/>
      <c r="C51" s="454"/>
      <c r="D51" s="381"/>
      <c r="E51" s="381"/>
      <c r="F51" s="442"/>
      <c r="G51" s="442"/>
      <c r="H51" s="442">
        <v>0</v>
      </c>
      <c r="I51" s="442"/>
      <c r="J51" s="442">
        <v>0</v>
      </c>
      <c r="K51" s="442"/>
      <c r="L51" s="349">
        <v>0</v>
      </c>
      <c r="M51" s="351"/>
      <c r="N51" s="393">
        <f t="shared" si="2"/>
        <v>0</v>
      </c>
      <c r="O51" s="394"/>
      <c r="P51" s="442">
        <v>0</v>
      </c>
      <c r="Q51" s="442"/>
      <c r="R51" s="442"/>
      <c r="S51" s="442"/>
      <c r="T51" s="442"/>
      <c r="U51" s="442"/>
      <c r="V51" s="430"/>
      <c r="W51" s="430"/>
      <c r="X51" s="430"/>
      <c r="Y51" s="430"/>
      <c r="Z51" s="430"/>
      <c r="AA51" s="378"/>
      <c r="AB51" s="378"/>
      <c r="AC51" s="378"/>
      <c r="AD51" s="378"/>
      <c r="AE51" s="378"/>
      <c r="AF51" s="378"/>
    </row>
    <row r="52" spans="1:32" s="175" customFormat="1" ht="20.100000000000001" customHeight="1">
      <c r="A52" s="177"/>
      <c r="B52" s="453"/>
      <c r="C52" s="454"/>
      <c r="D52" s="381"/>
      <c r="E52" s="381"/>
      <c r="F52" s="442"/>
      <c r="G52" s="442"/>
      <c r="H52" s="442">
        <v>0</v>
      </c>
      <c r="I52" s="442"/>
      <c r="J52" s="442">
        <v>0</v>
      </c>
      <c r="K52" s="442"/>
      <c r="L52" s="349">
        <v>0</v>
      </c>
      <c r="M52" s="351"/>
      <c r="N52" s="393">
        <f t="shared" si="2"/>
        <v>0</v>
      </c>
      <c r="O52" s="394"/>
      <c r="P52" s="442"/>
      <c r="Q52" s="442"/>
      <c r="R52" s="442"/>
      <c r="S52" s="442"/>
      <c r="T52" s="442"/>
      <c r="U52" s="442"/>
      <c r="V52" s="430"/>
      <c r="W52" s="430"/>
      <c r="X52" s="430"/>
      <c r="Y52" s="430"/>
      <c r="Z52" s="430"/>
      <c r="AA52" s="378"/>
      <c r="AB52" s="378"/>
      <c r="AC52" s="378"/>
      <c r="AD52" s="378"/>
      <c r="AE52" s="378"/>
      <c r="AF52" s="378"/>
    </row>
    <row r="53" spans="1:32" s="175" customFormat="1" ht="20.100000000000001" customHeight="1">
      <c r="A53" s="177"/>
      <c r="B53" s="453"/>
      <c r="C53" s="454"/>
      <c r="D53" s="381"/>
      <c r="E53" s="381"/>
      <c r="F53" s="442"/>
      <c r="G53" s="442"/>
      <c r="H53" s="442">
        <v>0</v>
      </c>
      <c r="I53" s="442"/>
      <c r="J53" s="442">
        <v>0</v>
      </c>
      <c r="K53" s="442"/>
      <c r="L53" s="349">
        <v>0</v>
      </c>
      <c r="M53" s="351"/>
      <c r="N53" s="393">
        <f t="shared" si="2"/>
        <v>0</v>
      </c>
      <c r="O53" s="394"/>
      <c r="P53" s="442"/>
      <c r="Q53" s="442"/>
      <c r="R53" s="442"/>
      <c r="S53" s="442"/>
      <c r="T53" s="442"/>
      <c r="U53" s="442"/>
      <c r="V53" s="430"/>
      <c r="W53" s="430"/>
      <c r="X53" s="430"/>
      <c r="Y53" s="430"/>
      <c r="Z53" s="430"/>
      <c r="AA53" s="378"/>
      <c r="AB53" s="378"/>
      <c r="AC53" s="378"/>
      <c r="AD53" s="378"/>
      <c r="AE53" s="378"/>
      <c r="AF53" s="378"/>
    </row>
    <row r="54" spans="1:32" s="175" customFormat="1" ht="24.95" customHeight="1">
      <c r="A54" s="458" t="s">
        <v>53</v>
      </c>
      <c r="B54" s="459"/>
      <c r="C54" s="459"/>
      <c r="D54" s="459"/>
      <c r="E54" s="460"/>
      <c r="F54" s="355">
        <f>SUM(F47:F53)</f>
        <v>0</v>
      </c>
      <c r="G54" s="355"/>
      <c r="H54" s="355">
        <f>SUM(H47:H53)</f>
        <v>0</v>
      </c>
      <c r="I54" s="355"/>
      <c r="J54" s="355">
        <f>SUM(J47:J53)</f>
        <v>0</v>
      </c>
      <c r="K54" s="355"/>
      <c r="L54" s="355">
        <f>SUM(L47:L53)</f>
        <v>0</v>
      </c>
      <c r="M54" s="355"/>
      <c r="N54" s="355">
        <f>SUM(N47:N53)</f>
        <v>0</v>
      </c>
      <c r="O54" s="355"/>
      <c r="P54" s="355">
        <f>SUM(P47:P53)</f>
        <v>0</v>
      </c>
      <c r="Q54" s="355"/>
      <c r="R54" s="355">
        <f>SUM(R47:R53)</f>
        <v>0</v>
      </c>
      <c r="S54" s="355"/>
      <c r="T54" s="355">
        <f>SUM(T47:T53)</f>
        <v>0</v>
      </c>
      <c r="U54" s="355"/>
      <c r="V54" s="457"/>
      <c r="W54" s="457"/>
      <c r="X54" s="457"/>
      <c r="Y54" s="457"/>
      <c r="Z54" s="457"/>
      <c r="AA54" s="385"/>
      <c r="AB54" s="385"/>
      <c r="AC54" s="385"/>
      <c r="AD54" s="385"/>
      <c r="AE54" s="385"/>
      <c r="AF54" s="385"/>
    </row>
    <row r="55" spans="1:32" s="109" customFormat="1" ht="15" customHeight="1">
      <c r="A55" s="256"/>
      <c r="B55" s="256"/>
      <c r="C55" s="256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</row>
    <row r="56" spans="1:32" s="109" customFormat="1" ht="15" customHeight="1">
      <c r="A56" s="256"/>
      <c r="B56" s="256"/>
      <c r="C56" s="256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</row>
    <row r="57" spans="1:32" s="109" customFormat="1" ht="15" customHeight="1">
      <c r="A57" s="256"/>
      <c r="B57" s="256"/>
      <c r="C57" s="256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</row>
    <row r="58" spans="1:32" s="109" customFormat="1" ht="15" customHeight="1">
      <c r="A58" s="256"/>
      <c r="B58" s="256"/>
      <c r="C58" s="256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</row>
    <row r="59" spans="1:32" s="109" customFormat="1" ht="15" customHeight="1">
      <c r="A59" s="256"/>
      <c r="B59" s="456" t="s">
        <v>499</v>
      </c>
      <c r="C59" s="456"/>
      <c r="D59" s="456"/>
      <c r="E59" s="456"/>
      <c r="F59" s="456"/>
      <c r="G59" s="456"/>
      <c r="H59" s="257"/>
      <c r="I59" s="257"/>
      <c r="J59" s="257"/>
      <c r="K59" s="257"/>
      <c r="L59" s="257"/>
      <c r="M59" s="455" t="s">
        <v>191</v>
      </c>
      <c r="N59" s="455"/>
      <c r="O59" s="455"/>
      <c r="P59" s="455"/>
      <c r="Q59" s="455"/>
      <c r="R59" s="257"/>
      <c r="S59" s="257"/>
      <c r="T59" s="257"/>
      <c r="U59" s="257"/>
      <c r="V59" s="257"/>
      <c r="W59" s="330" t="s">
        <v>464</v>
      </c>
      <c r="X59" s="330"/>
      <c r="Y59" s="330"/>
      <c r="Z59" s="330"/>
      <c r="AA59" s="330"/>
      <c r="AB59" s="231"/>
      <c r="AC59" s="231"/>
      <c r="AD59" s="231"/>
      <c r="AE59" s="231"/>
      <c r="AF59" s="231"/>
    </row>
    <row r="60" spans="1:32" s="128" customFormat="1">
      <c r="A60" s="237"/>
      <c r="B60" s="315" t="s">
        <v>70</v>
      </c>
      <c r="C60" s="315"/>
      <c r="D60" s="315"/>
      <c r="E60" s="315"/>
      <c r="F60" s="315"/>
      <c r="G60" s="315"/>
      <c r="H60" s="258"/>
      <c r="I60" s="258"/>
      <c r="J60" s="258"/>
      <c r="K60" s="258"/>
      <c r="L60" s="258"/>
      <c r="M60" s="315" t="s">
        <v>71</v>
      </c>
      <c r="N60" s="315"/>
      <c r="O60" s="315"/>
      <c r="P60" s="315"/>
      <c r="Q60" s="315"/>
      <c r="R60" s="237"/>
      <c r="S60" s="237"/>
      <c r="T60" s="237"/>
      <c r="U60" s="237"/>
      <c r="V60" s="231"/>
      <c r="W60" s="315" t="s">
        <v>110</v>
      </c>
      <c r="X60" s="315"/>
      <c r="Y60" s="315"/>
      <c r="Z60" s="315"/>
      <c r="AA60" s="315"/>
      <c r="AB60" s="237"/>
      <c r="AC60" s="237"/>
      <c r="AD60" s="237"/>
      <c r="AE60" s="237"/>
      <c r="AF60" s="237"/>
    </row>
    <row r="61" spans="1:32" s="128" customFormat="1">
      <c r="F61" s="107"/>
      <c r="G61" s="107"/>
      <c r="H61" s="107"/>
      <c r="I61" s="107"/>
      <c r="J61" s="107"/>
      <c r="K61" s="107"/>
      <c r="L61" s="107"/>
      <c r="Q61" s="107"/>
      <c r="R61" s="107"/>
      <c r="S61" s="107"/>
      <c r="T61" s="107"/>
      <c r="X61" s="107"/>
      <c r="Y61" s="107"/>
      <c r="Z61" s="107"/>
      <c r="AA61" s="107"/>
    </row>
    <row r="62" spans="1:32" s="109" customFormat="1">
      <c r="C62" s="178"/>
      <c r="D62" s="178"/>
      <c r="E62" s="178"/>
      <c r="F62" s="178"/>
      <c r="G62" s="178"/>
      <c r="H62" s="178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8"/>
      <c r="V62" s="178"/>
    </row>
    <row r="63" spans="1:32" s="504" customFormat="1" ht="12.75">
      <c r="A63" s="503" t="s">
        <v>399</v>
      </c>
    </row>
    <row r="64" spans="1:32" s="109" customFormat="1"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</row>
    <row r="65" spans="3:3" s="109" customFormat="1">
      <c r="C65" s="180"/>
    </row>
    <row r="66" spans="3:3" s="109" customFormat="1"/>
    <row r="67" spans="3:3" s="109" customFormat="1"/>
    <row r="68" spans="3:3" s="109" customFormat="1" ht="19.5">
      <c r="C68" s="181"/>
    </row>
    <row r="69" spans="3:3" ht="19.5">
      <c r="C69" s="16"/>
    </row>
    <row r="70" spans="3:3" ht="19.5">
      <c r="C70" s="16"/>
    </row>
    <row r="71" spans="3:3" ht="19.5">
      <c r="C71" s="16"/>
    </row>
    <row r="72" spans="3:3" ht="19.5">
      <c r="C72" s="16"/>
    </row>
    <row r="73" spans="3:3" ht="19.5">
      <c r="C73" s="16"/>
    </row>
    <row r="74" spans="3:3" ht="19.5">
      <c r="C74" s="16"/>
    </row>
  </sheetData>
  <mergeCells count="285">
    <mergeCell ref="AE1:AF1"/>
    <mergeCell ref="AA53:AF53"/>
    <mergeCell ref="AA54:AF54"/>
    <mergeCell ref="T30:T31"/>
    <mergeCell ref="V30:V31"/>
    <mergeCell ref="B29:L31"/>
    <mergeCell ref="AA48:AF48"/>
    <mergeCell ref="D43:E45"/>
    <mergeCell ref="D47:E47"/>
    <mergeCell ref="F47:G47"/>
    <mergeCell ref="P23:Q23"/>
    <mergeCell ref="R23:T23"/>
    <mergeCell ref="AD24:AF24"/>
    <mergeCell ref="AD28:AF28"/>
    <mergeCell ref="Q29:T29"/>
    <mergeCell ref="AA51:AF51"/>
    <mergeCell ref="V43:Z45"/>
    <mergeCell ref="F53:G53"/>
    <mergeCell ref="F52:G52"/>
    <mergeCell ref="B53:C53"/>
    <mergeCell ref="B50:C50"/>
    <mergeCell ref="D48:E48"/>
    <mergeCell ref="B49:C49"/>
    <mergeCell ref="R53:S53"/>
    <mergeCell ref="A63:XFD63"/>
    <mergeCell ref="AA43:AF45"/>
    <mergeCell ref="AD42:AF42"/>
    <mergeCell ref="W30:W31"/>
    <mergeCell ref="X30:X31"/>
    <mergeCell ref="AC30:AC31"/>
    <mergeCell ref="AA52:AF52"/>
    <mergeCell ref="AA46:AF46"/>
    <mergeCell ref="AA47:AF47"/>
    <mergeCell ref="AD30:AD31"/>
    <mergeCell ref="H52:I52"/>
    <mergeCell ref="H53:I53"/>
    <mergeCell ref="J53:K53"/>
    <mergeCell ref="A29:A31"/>
    <mergeCell ref="AE30:AE31"/>
    <mergeCell ref="AF30:AF31"/>
    <mergeCell ref="Y29:AB29"/>
    <mergeCell ref="S30:S31"/>
    <mergeCell ref="D53:E53"/>
    <mergeCell ref="L53:M53"/>
    <mergeCell ref="N53:O53"/>
    <mergeCell ref="Q30:Q31"/>
    <mergeCell ref="AA49:AF49"/>
    <mergeCell ref="AA50:AF50"/>
    <mergeCell ref="B47:C47"/>
    <mergeCell ref="B48:C48"/>
    <mergeCell ref="D52:E52"/>
    <mergeCell ref="B52:C52"/>
    <mergeCell ref="D51:E51"/>
    <mergeCell ref="P52:Q52"/>
    <mergeCell ref="J51:K51"/>
    <mergeCell ref="L51:M51"/>
    <mergeCell ref="N51:O51"/>
    <mergeCell ref="P51:Q51"/>
    <mergeCell ref="F48:G48"/>
    <mergeCell ref="D50:E50"/>
    <mergeCell ref="F50:G50"/>
    <mergeCell ref="F51:G51"/>
    <mergeCell ref="D49:E49"/>
    <mergeCell ref="F49:G49"/>
    <mergeCell ref="L52:M52"/>
    <mergeCell ref="N52:O52"/>
    <mergeCell ref="J52:K52"/>
    <mergeCell ref="R30:R31"/>
    <mergeCell ref="T48:U48"/>
    <mergeCell ref="U30:U31"/>
    <mergeCell ref="P49:Q49"/>
    <mergeCell ref="R49:S49"/>
    <mergeCell ref="R50:S50"/>
    <mergeCell ref="H50:I50"/>
    <mergeCell ref="H51:I51"/>
    <mergeCell ref="N48:O48"/>
    <mergeCell ref="P47:Q47"/>
    <mergeCell ref="P48:Q48"/>
    <mergeCell ref="J49:K49"/>
    <mergeCell ref="J50:K50"/>
    <mergeCell ref="L50:M50"/>
    <mergeCell ref="D10:F10"/>
    <mergeCell ref="B33:L33"/>
    <mergeCell ref="D22:G22"/>
    <mergeCell ref="A24:Q24"/>
    <mergeCell ref="H23:O23"/>
    <mergeCell ref="B22:C22"/>
    <mergeCell ref="P19:Q19"/>
    <mergeCell ref="P22:Q22"/>
    <mergeCell ref="D19:G19"/>
    <mergeCell ref="B10:C10"/>
    <mergeCell ref="A16:A18"/>
    <mergeCell ref="H16:O18"/>
    <mergeCell ref="M29:P29"/>
    <mergeCell ref="P30:P31"/>
    <mergeCell ref="M30:M31"/>
    <mergeCell ref="N30:N31"/>
    <mergeCell ref="H21:O21"/>
    <mergeCell ref="H19:O19"/>
    <mergeCell ref="D23:G23"/>
    <mergeCell ref="R11:T11"/>
    <mergeCell ref="U11:W11"/>
    <mergeCell ref="L49:M49"/>
    <mergeCell ref="D46:E46"/>
    <mergeCell ref="B43:C45"/>
    <mergeCell ref="J47:K47"/>
    <mergeCell ref="J48:K48"/>
    <mergeCell ref="L48:M48"/>
    <mergeCell ref="L43:U43"/>
    <mergeCell ref="H49:I49"/>
    <mergeCell ref="B32:L32"/>
    <mergeCell ref="J46:K46"/>
    <mergeCell ref="L47:M47"/>
    <mergeCell ref="H47:I47"/>
    <mergeCell ref="V47:Z47"/>
    <mergeCell ref="P45:Q45"/>
    <mergeCell ref="R45:S45"/>
    <mergeCell ref="V46:Z46"/>
    <mergeCell ref="T45:U45"/>
    <mergeCell ref="L44:M45"/>
    <mergeCell ref="H43:I45"/>
    <mergeCell ref="H46:I46"/>
    <mergeCell ref="V48:Z48"/>
    <mergeCell ref="D16:G18"/>
    <mergeCell ref="B9:C9"/>
    <mergeCell ref="D6:F6"/>
    <mergeCell ref="D7:F7"/>
    <mergeCell ref="D8:F8"/>
    <mergeCell ref="B6:C6"/>
    <mergeCell ref="B7:C7"/>
    <mergeCell ref="B8:C8"/>
    <mergeCell ref="D9:F9"/>
    <mergeCell ref="AD6:AF6"/>
    <mergeCell ref="AA7:AC7"/>
    <mergeCell ref="AA6:AC6"/>
    <mergeCell ref="AA9:AC9"/>
    <mergeCell ref="X9:Z9"/>
    <mergeCell ref="U9:W9"/>
    <mergeCell ref="R9:T9"/>
    <mergeCell ref="G9:Q9"/>
    <mergeCell ref="AD4:AF5"/>
    <mergeCell ref="AA4:AC5"/>
    <mergeCell ref="R4:Z4"/>
    <mergeCell ref="R5:T5"/>
    <mergeCell ref="G8:Q8"/>
    <mergeCell ref="U8:W8"/>
    <mergeCell ref="X7:Z7"/>
    <mergeCell ref="R7:T7"/>
    <mergeCell ref="X8:Z8"/>
    <mergeCell ref="R8:T8"/>
    <mergeCell ref="AD7:AF7"/>
    <mergeCell ref="AD8:AF8"/>
    <mergeCell ref="AA8:AC8"/>
    <mergeCell ref="A4:A5"/>
    <mergeCell ref="U7:W7"/>
    <mergeCell ref="U5:W5"/>
    <mergeCell ref="X5:Z5"/>
    <mergeCell ref="R6:T6"/>
    <mergeCell ref="U6:W6"/>
    <mergeCell ref="G4:Q5"/>
    <mergeCell ref="G6:Q6"/>
    <mergeCell ref="B4:C5"/>
    <mergeCell ref="D4:F5"/>
    <mergeCell ref="G7:Q7"/>
    <mergeCell ref="X6:Z6"/>
    <mergeCell ref="AD16:AF18"/>
    <mergeCell ref="AA16:AC18"/>
    <mergeCell ref="P16:Q18"/>
    <mergeCell ref="R16:Z16"/>
    <mergeCell ref="B16:C18"/>
    <mergeCell ref="B19:C19"/>
    <mergeCell ref="O30:O31"/>
    <mergeCell ref="AD9:AF9"/>
    <mergeCell ref="U20:W20"/>
    <mergeCell ref="U21:W21"/>
    <mergeCell ref="U22:W22"/>
    <mergeCell ref="X22:Z22"/>
    <mergeCell ref="X11:Z11"/>
    <mergeCell ref="U10:W10"/>
    <mergeCell ref="X10:Z10"/>
    <mergeCell ref="X24:Z24"/>
    <mergeCell ref="AD23:AF23"/>
    <mergeCell ref="AD11:AF11"/>
    <mergeCell ref="Y30:Y31"/>
    <mergeCell ref="Z30:Z31"/>
    <mergeCell ref="AA30:AA31"/>
    <mergeCell ref="AB30:AB31"/>
    <mergeCell ref="AC29:AF29"/>
    <mergeCell ref="U29:X29"/>
    <mergeCell ref="AD10:AF10"/>
    <mergeCell ref="AA10:AC10"/>
    <mergeCell ref="AA11:AC11"/>
    <mergeCell ref="Z28:AB28"/>
    <mergeCell ref="X17:Z18"/>
    <mergeCell ref="AA23:AC23"/>
    <mergeCell ref="R19:T19"/>
    <mergeCell ref="R20:T20"/>
    <mergeCell ref="AA24:AC24"/>
    <mergeCell ref="AA21:AC21"/>
    <mergeCell ref="AA22:AC22"/>
    <mergeCell ref="X21:Z21"/>
    <mergeCell ref="R21:T21"/>
    <mergeCell ref="X23:Z23"/>
    <mergeCell ref="X19:Z19"/>
    <mergeCell ref="U19:W19"/>
    <mergeCell ref="R17:T18"/>
    <mergeCell ref="U17:W18"/>
    <mergeCell ref="AD19:AF19"/>
    <mergeCell ref="AD20:AF20"/>
    <mergeCell ref="AD21:AF21"/>
    <mergeCell ref="AD22:AF22"/>
    <mergeCell ref="R22:T22"/>
    <mergeCell ref="R24:T24"/>
    <mergeCell ref="U23:W23"/>
    <mergeCell ref="U24:W24"/>
    <mergeCell ref="T53:U53"/>
    <mergeCell ref="B60:G60"/>
    <mergeCell ref="W60:AA60"/>
    <mergeCell ref="M59:Q59"/>
    <mergeCell ref="M60:Q60"/>
    <mergeCell ref="V53:Z53"/>
    <mergeCell ref="R54:S54"/>
    <mergeCell ref="H54:I54"/>
    <mergeCell ref="L54:M54"/>
    <mergeCell ref="N54:O54"/>
    <mergeCell ref="B59:G59"/>
    <mergeCell ref="W59:AA59"/>
    <mergeCell ref="T54:U54"/>
    <mergeCell ref="V54:Z54"/>
    <mergeCell ref="J54:K54"/>
    <mergeCell ref="P54:Q54"/>
    <mergeCell ref="F54:G54"/>
    <mergeCell ref="A54:E54"/>
    <mergeCell ref="P53:Q53"/>
    <mergeCell ref="R52:S52"/>
    <mergeCell ref="R51:S51"/>
    <mergeCell ref="P44:U44"/>
    <mergeCell ref="V51:Z51"/>
    <mergeCell ref="T50:U50"/>
    <mergeCell ref="V50:Z50"/>
    <mergeCell ref="V49:Z49"/>
    <mergeCell ref="T49:U49"/>
    <mergeCell ref="A37:L37"/>
    <mergeCell ref="T47:U47"/>
    <mergeCell ref="B34:L34"/>
    <mergeCell ref="B35:L35"/>
    <mergeCell ref="B36:L36"/>
    <mergeCell ref="R47:S47"/>
    <mergeCell ref="N47:O47"/>
    <mergeCell ref="R48:S48"/>
    <mergeCell ref="P46:Q46"/>
    <mergeCell ref="A38:L38"/>
    <mergeCell ref="A43:A45"/>
    <mergeCell ref="H48:I48"/>
    <mergeCell ref="J43:K45"/>
    <mergeCell ref="L46:M46"/>
    <mergeCell ref="N46:O46"/>
    <mergeCell ref="N50:O50"/>
    <mergeCell ref="P50:Q50"/>
    <mergeCell ref="N49:O49"/>
    <mergeCell ref="B51:C51"/>
    <mergeCell ref="AA19:AC19"/>
    <mergeCell ref="AA20:AC20"/>
    <mergeCell ref="V52:Z52"/>
    <mergeCell ref="G10:Q10"/>
    <mergeCell ref="D20:G20"/>
    <mergeCell ref="D21:G21"/>
    <mergeCell ref="A11:Q11"/>
    <mergeCell ref="P20:Q20"/>
    <mergeCell ref="P21:Q21"/>
    <mergeCell ref="B21:C21"/>
    <mergeCell ref="R46:S46"/>
    <mergeCell ref="R10:T10"/>
    <mergeCell ref="B20:C20"/>
    <mergeCell ref="T52:U52"/>
    <mergeCell ref="T46:U46"/>
    <mergeCell ref="N44:O45"/>
    <mergeCell ref="B46:C46"/>
    <mergeCell ref="F43:G45"/>
    <mergeCell ref="B23:C23"/>
    <mergeCell ref="H22:O22"/>
    <mergeCell ref="F46:G46"/>
    <mergeCell ref="H20:O20"/>
    <mergeCell ref="X20:Z20"/>
    <mergeCell ref="T51:U51"/>
  </mergeCells>
  <phoneticPr fontId="3" type="noConversion"/>
  <pageMargins left="0.70866141732283472" right="0.59055118110236227" top="0.78740157480314965" bottom="0.78740157480314965" header="0.31496062992125984" footer="0.31496062992125984"/>
  <pageSetup paperSize="9" scale="34" orientation="landscape" r:id="rId1"/>
  <headerFooter alignWithMargins="0"/>
  <ignoredErrors>
    <ignoredError sqref="U24:Z24 AE38:AF38 R11 U11:Z11 R24 M37:N37 F54:U54" formulaRange="1"/>
    <ignoredError sqref="AA38:AB38 O38 M38 P38:Q38 S38:U38 W38:Y38" evalError="1" formulaRange="1"/>
    <ignoredError sqref="AC38:AD38 P36 N38 R38 V38 Z38 P34:P35 X33 AD7:AF11 T34:T35 AD20:AF24 X34:X35 P33 X36 T33 T36 AB34:AB35 AB33 AB36" evalError="1"/>
    <ignoredError sqref="AC37:AD37 P37:R37 Y37:Z37 U37:V37" evalError="1" formula="1" formulaRange="1"/>
    <ignoredError sqref="T37 X37 AB37" evalError="1" formula="1"/>
    <ignoredError sqref="W37 AA3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99"/>
    <pageSetUpPr fitToPage="1"/>
  </sheetPr>
  <dimension ref="A2:H21"/>
  <sheetViews>
    <sheetView view="pageBreakPreview" zoomScaleNormal="75" zoomScaleSheetLayoutView="100" workbookViewId="0">
      <selection activeCell="F16" sqref="F16:H16"/>
    </sheetView>
  </sheetViews>
  <sheetFormatPr defaultRowHeight="12.75"/>
  <cols>
    <col min="1" max="1" width="39.42578125" customWidth="1"/>
    <col min="2" max="2" width="12.85546875" customWidth="1"/>
    <col min="3" max="3" width="19.7109375" customWidth="1"/>
    <col min="4" max="4" width="19" customWidth="1"/>
    <col min="5" max="5" width="16.28515625" customWidth="1"/>
    <col min="6" max="6" width="16.7109375" customWidth="1"/>
    <col min="7" max="7" width="12.85546875" customWidth="1"/>
    <col min="8" max="8" width="13.42578125" customWidth="1"/>
  </cols>
  <sheetData>
    <row r="2" spans="1:8" ht="18.75">
      <c r="H2" s="90" t="s">
        <v>437</v>
      </c>
    </row>
    <row r="3" spans="1:8" ht="18.75">
      <c r="A3" s="331" t="s">
        <v>443</v>
      </c>
      <c r="B3" s="331"/>
      <c r="C3" s="331"/>
      <c r="D3" s="331"/>
      <c r="E3" s="331"/>
      <c r="F3" s="331"/>
      <c r="G3" s="331"/>
      <c r="H3" s="331"/>
    </row>
    <row r="4" spans="1:8" ht="18.75">
      <c r="A4" s="337" t="s">
        <v>408</v>
      </c>
      <c r="B4" s="337"/>
      <c r="C4" s="337"/>
      <c r="D4" s="337"/>
      <c r="E4" s="337"/>
      <c r="F4" s="337"/>
      <c r="G4" s="337"/>
      <c r="H4" s="337"/>
    </row>
    <row r="5" spans="1:8" ht="45.75" customHeight="1">
      <c r="A5" s="335" t="s">
        <v>185</v>
      </c>
      <c r="B5" s="332" t="s">
        <v>18</v>
      </c>
      <c r="C5" s="332" t="s">
        <v>156</v>
      </c>
      <c r="D5" s="332"/>
      <c r="E5" s="310" t="s">
        <v>482</v>
      </c>
      <c r="F5" s="310"/>
      <c r="G5" s="310"/>
      <c r="H5" s="310"/>
    </row>
    <row r="6" spans="1:8" ht="65.25" customHeight="1">
      <c r="A6" s="336"/>
      <c r="B6" s="332"/>
      <c r="C6" s="201" t="s">
        <v>480</v>
      </c>
      <c r="D6" s="201" t="s">
        <v>481</v>
      </c>
      <c r="E6" s="6" t="s">
        <v>174</v>
      </c>
      <c r="F6" s="6" t="s">
        <v>163</v>
      </c>
      <c r="G6" s="31" t="s">
        <v>180</v>
      </c>
      <c r="H6" s="31" t="s">
        <v>181</v>
      </c>
    </row>
    <row r="7" spans="1:8" ht="18.75">
      <c r="A7" s="5">
        <v>1</v>
      </c>
      <c r="B7" s="6">
        <v>2</v>
      </c>
      <c r="C7" s="5">
        <v>3</v>
      </c>
      <c r="D7" s="6">
        <v>4</v>
      </c>
      <c r="E7" s="5">
        <v>5</v>
      </c>
      <c r="F7" s="6">
        <v>6</v>
      </c>
      <c r="G7" s="5">
        <v>7</v>
      </c>
      <c r="H7" s="6">
        <v>8</v>
      </c>
    </row>
    <row r="8" spans="1:8" ht="18.75">
      <c r="A8" s="515" t="s">
        <v>442</v>
      </c>
      <c r="B8" s="516"/>
      <c r="C8" s="516"/>
      <c r="D8" s="516"/>
      <c r="E8" s="516"/>
      <c r="F8" s="516"/>
      <c r="G8" s="516"/>
      <c r="H8" s="517"/>
    </row>
    <row r="9" spans="1:8" ht="45.75" customHeight="1">
      <c r="A9" s="97" t="s">
        <v>418</v>
      </c>
      <c r="B9" s="126">
        <v>6000</v>
      </c>
      <c r="C9" s="99">
        <f>SUM(C11:C12)</f>
        <v>0</v>
      </c>
      <c r="D9" s="99">
        <f>SUM(D11:D12)</f>
        <v>0</v>
      </c>
      <c r="E9" s="99">
        <f>SUM(E11:E12)</f>
        <v>0</v>
      </c>
      <c r="F9" s="99">
        <f>SUM(F11:F12)</f>
        <v>0</v>
      </c>
      <c r="G9" s="99">
        <f>F9-E9</f>
        <v>0</v>
      </c>
      <c r="H9" s="100" t="e">
        <f>(F9/E9)*100</f>
        <v>#DIV/0!</v>
      </c>
    </row>
    <row r="10" spans="1:8" ht="28.5" customHeight="1">
      <c r="A10" s="518" t="s">
        <v>419</v>
      </c>
      <c r="B10" s="519"/>
      <c r="C10" s="519"/>
      <c r="D10" s="519"/>
      <c r="E10" s="519"/>
      <c r="F10" s="519"/>
      <c r="G10" s="519"/>
      <c r="H10" s="520"/>
    </row>
    <row r="11" spans="1:8" ht="56.25">
      <c r="A11" s="92" t="s">
        <v>420</v>
      </c>
      <c r="B11" s="126">
        <v>6010</v>
      </c>
      <c r="C11" s="219">
        <v>0</v>
      </c>
      <c r="D11" s="219">
        <v>0</v>
      </c>
      <c r="E11" s="219">
        <v>0</v>
      </c>
      <c r="F11" s="219">
        <v>0</v>
      </c>
      <c r="G11" s="219">
        <v>0</v>
      </c>
      <c r="H11" s="95" t="e">
        <f>(F11/E11)*100</f>
        <v>#DIV/0!</v>
      </c>
    </row>
    <row r="12" spans="1:8" ht="37.5">
      <c r="A12" s="92" t="s">
        <v>421</v>
      </c>
      <c r="B12" s="127">
        <v>6020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  <c r="H12" s="95" t="e">
        <f>(F12/E12)*100</f>
        <v>#DIV/0!</v>
      </c>
    </row>
    <row r="13" spans="1:8" ht="18.75">
      <c r="A13" s="229"/>
      <c r="B13" s="229"/>
      <c r="C13" s="229"/>
      <c r="D13" s="229"/>
      <c r="E13" s="229"/>
      <c r="F13" s="229"/>
      <c r="G13" s="229"/>
      <c r="H13" s="229"/>
    </row>
    <row r="14" spans="1:8" ht="18.75">
      <c r="A14" s="229"/>
      <c r="B14" s="229"/>
      <c r="C14" s="229"/>
      <c r="D14" s="229"/>
      <c r="E14" s="229"/>
      <c r="F14" s="229"/>
      <c r="G14" s="229"/>
      <c r="H14" s="229"/>
    </row>
    <row r="15" spans="1:8" ht="18.75">
      <c r="A15" s="237"/>
      <c r="B15" s="231"/>
      <c r="C15" s="231"/>
      <c r="D15" s="231"/>
      <c r="E15" s="231"/>
      <c r="F15" s="231"/>
      <c r="G15" s="231"/>
      <c r="H15" s="231"/>
    </row>
    <row r="16" spans="1:8" ht="18.75">
      <c r="A16" s="223" t="s">
        <v>463</v>
      </c>
      <c r="B16" s="227"/>
      <c r="C16" s="334" t="s">
        <v>159</v>
      </c>
      <c r="D16" s="334"/>
      <c r="E16" s="228"/>
      <c r="F16" s="317" t="s">
        <v>498</v>
      </c>
      <c r="G16" s="317"/>
      <c r="H16" s="317"/>
    </row>
    <row r="17" spans="1:8" ht="18.75">
      <c r="A17" s="226" t="s">
        <v>70</v>
      </c>
      <c r="B17" s="229"/>
      <c r="C17" s="330" t="s">
        <v>71</v>
      </c>
      <c r="D17" s="330"/>
      <c r="E17" s="229"/>
      <c r="F17" s="315" t="s">
        <v>207</v>
      </c>
      <c r="G17" s="315"/>
      <c r="H17" s="315"/>
    </row>
    <row r="18" spans="1:8">
      <c r="A18" s="259"/>
      <c r="B18" s="259"/>
      <c r="C18" s="259"/>
      <c r="D18" s="259"/>
      <c r="E18" s="259"/>
      <c r="F18" s="259"/>
      <c r="G18" s="259"/>
      <c r="H18" s="259"/>
    </row>
    <row r="19" spans="1:8" ht="29.25" customHeight="1">
      <c r="A19" s="513"/>
      <c r="B19" s="513"/>
      <c r="C19" s="513"/>
      <c r="D19" s="513"/>
      <c r="E19" s="513"/>
      <c r="F19" s="513"/>
      <c r="G19" s="513"/>
      <c r="H19" s="514"/>
    </row>
    <row r="20" spans="1:8">
      <c r="A20" s="259"/>
      <c r="B20" s="259"/>
      <c r="C20" s="259"/>
      <c r="D20" s="259"/>
      <c r="E20" s="259"/>
      <c r="F20" s="259"/>
      <c r="G20" s="259"/>
      <c r="H20" s="259"/>
    </row>
    <row r="21" spans="1:8">
      <c r="A21" s="259"/>
      <c r="B21" s="259"/>
      <c r="C21" s="259"/>
      <c r="D21" s="259"/>
      <c r="E21" s="259"/>
      <c r="F21" s="259"/>
      <c r="G21" s="259"/>
      <c r="H21" s="259"/>
    </row>
  </sheetData>
  <sheetProtection sheet="1" objects="1" scenarios="1"/>
  <mergeCells count="13">
    <mergeCell ref="A19:H19"/>
    <mergeCell ref="A3:H3"/>
    <mergeCell ref="A4:H4"/>
    <mergeCell ref="A5:A6"/>
    <mergeCell ref="B5:B6"/>
    <mergeCell ref="C5:D5"/>
    <mergeCell ref="E5:H5"/>
    <mergeCell ref="A8:H8"/>
    <mergeCell ref="A10:H10"/>
    <mergeCell ref="C17:D17"/>
    <mergeCell ref="F17:H17"/>
    <mergeCell ref="C16:D16"/>
    <mergeCell ref="F16:H16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14</vt:i4>
      </vt:variant>
    </vt:vector>
  </HeadingPairs>
  <TitlesOfParts>
    <vt:vector size="23" baseType="lpstr">
      <vt:lpstr>Осн. фін. пок.</vt:lpstr>
      <vt:lpstr>I. Фін результат</vt:lpstr>
      <vt:lpstr>ІІ. Розр. з бюджетом</vt:lpstr>
      <vt:lpstr>ІІІ. Рух грош. коштів</vt:lpstr>
      <vt:lpstr>IV. Кап. інвестиції</vt:lpstr>
      <vt:lpstr> V. Коефіцієнти</vt:lpstr>
      <vt:lpstr>6.1. Інша інфо_1</vt:lpstr>
      <vt:lpstr>6.2. Інша інфо_2</vt:lpstr>
      <vt:lpstr>VII Статутн. капіт</vt:lpstr>
      <vt:lpstr>' V. Коефіцієнти'!Заголовки_для_печати</vt:lpstr>
      <vt:lpstr>'I. Фін результат'!Заголовки_для_печати</vt:lpstr>
      <vt:lpstr>'ІІ. Розр. з бюджетом'!Заголовки_для_печати</vt:lpstr>
      <vt:lpstr>'ІІІ. Рух грош. коштів'!Заголовки_для_печати</vt:lpstr>
      <vt:lpstr>'Осн. фін. пок.'!Заголовки_для_печати</vt:lpstr>
      <vt:lpstr>' V. Коефіцієнти'!Область_печати</vt:lpstr>
      <vt:lpstr>'6.1. Інша інфо_1'!Область_печати</vt:lpstr>
      <vt:lpstr>'6.2. Інша інфо_2'!Область_печати</vt:lpstr>
      <vt:lpstr>'I. Фін результат'!Область_печати</vt:lpstr>
      <vt:lpstr>'IV. Кап. інвестиції'!Область_печати</vt:lpstr>
      <vt:lpstr>'VII Статутн. капіт'!Область_печати</vt:lpstr>
      <vt:lpstr>'ІІ. Розр. з бюджетом'!Область_печати</vt:lpstr>
      <vt:lpstr>'ІІІ. Рух грош. коштів'!Область_печати</vt:lpstr>
      <vt:lpstr>'Осн. фін. пок.'!Область_печати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Олена Володимирівна</dc:creator>
  <cp:lastModifiedBy>pc</cp:lastModifiedBy>
  <cp:lastPrinted>2026-07-23T06:42:24Z</cp:lastPrinted>
  <dcterms:created xsi:type="dcterms:W3CDTF">2003-03-13T16:00:22Z</dcterms:created>
  <dcterms:modified xsi:type="dcterms:W3CDTF">2026-07-23T06:43:34Z</dcterms:modified>
</cp:coreProperties>
</file>